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4670" windowHeight="3720"/>
  </bookViews>
  <sheets>
    <sheet name="Zadłużenia na 30.06.2019r." sheetId="14" r:id="rId1"/>
    <sheet name="Zadłużenia na 31.03.2019r." sheetId="13" r:id="rId2"/>
    <sheet name="Zadłużenia na 31.12.2018r." sheetId="12" r:id="rId3"/>
    <sheet name="Zadłużenia na 30.09.2018r." sheetId="11" r:id="rId4"/>
    <sheet name="Zadłużenia na 30.06.2018r." sheetId="10" r:id="rId5"/>
    <sheet name="Zadłużenie na 30.09.2016r." sheetId="9" state="hidden" r:id="rId6"/>
    <sheet name="Zadłużenie na 31.08.2016r." sheetId="8" state="hidden" r:id="rId7"/>
    <sheet name="Zadłużenie na dzień 30.06.2016r" sheetId="7" state="hidden" r:id="rId8"/>
    <sheet name="Zadłużenie na  31.03.2016r." sheetId="6" state="hidden" r:id="rId9"/>
    <sheet name="Zadłużenie na 31.12.2015r." sheetId="5" state="hidden" r:id="rId10"/>
    <sheet name="Zadłużenie na 30.09.2015r." sheetId="4" state="hidden" r:id="rId11"/>
    <sheet name="Zadłużenia na 30.06.2015r." sheetId="3" state="hidden" r:id="rId12"/>
    <sheet name="Zadłużenia na 31.03.2015" sheetId="2" state="hidden" r:id="rId13"/>
    <sheet name="Zadłużenia na 31.12.2014" sheetId="1" state="hidden" r:id="rId14"/>
  </sheets>
  <calcPr calcId="125725"/>
</workbook>
</file>

<file path=xl/calcChain.xml><?xml version="1.0" encoding="utf-8"?>
<calcChain xmlns="http://schemas.openxmlformats.org/spreadsheetml/2006/main">
  <c r="F112" i="14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D74"/>
  <c r="C74"/>
  <c r="B74"/>
  <c r="G73"/>
  <c r="G72"/>
  <c r="G71"/>
  <c r="G70"/>
  <c r="G69"/>
  <c r="G68"/>
  <c r="F60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F15"/>
  <c r="E15"/>
  <c r="D15"/>
  <c r="C15"/>
  <c r="B15"/>
  <c r="G14"/>
  <c r="G13"/>
  <c r="G12"/>
  <c r="G11"/>
  <c r="G10"/>
  <c r="G9"/>
  <c r="G8"/>
  <c r="F60" i="13"/>
  <c r="F15"/>
  <c r="F1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D74"/>
  <c r="C74"/>
  <c r="B74"/>
  <c r="G73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E15"/>
  <c r="D15"/>
  <c r="C15"/>
  <c r="B15"/>
  <c r="G14"/>
  <c r="G13"/>
  <c r="G12"/>
  <c r="G11"/>
  <c r="G10"/>
  <c r="G9"/>
  <c r="G8"/>
  <c r="F112" i="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D74"/>
  <c r="C74"/>
  <c r="B74"/>
  <c r="G73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F15"/>
  <c r="E15"/>
  <c r="D15"/>
  <c r="C15"/>
  <c r="B15"/>
  <c r="G14"/>
  <c r="G13"/>
  <c r="G12"/>
  <c r="G11"/>
  <c r="G10"/>
  <c r="G9"/>
  <c r="G8"/>
  <c r="F112" i="11"/>
  <c r="E112"/>
  <c r="D112"/>
  <c r="C112"/>
  <c r="G111"/>
  <c r="F105"/>
  <c r="E105"/>
  <c r="D105"/>
  <c r="C105"/>
  <c r="G105" s="1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D74"/>
  <c r="C74"/>
  <c r="B74"/>
  <c r="G73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F15"/>
  <c r="E15"/>
  <c r="D15"/>
  <c r="C15"/>
  <c r="C115" s="1"/>
  <c r="B15"/>
  <c r="G14"/>
  <c r="G13"/>
  <c r="G12"/>
  <c r="G11"/>
  <c r="G10"/>
  <c r="G9"/>
  <c r="G8"/>
  <c r="F112" i="10"/>
  <c r="E112"/>
  <c r="D112"/>
  <c r="C112"/>
  <c r="G112" s="1"/>
  <c r="G111"/>
  <c r="F105"/>
  <c r="E105"/>
  <c r="D105"/>
  <c r="C105"/>
  <c r="G105" s="1"/>
  <c r="B105"/>
  <c r="G104"/>
  <c r="G103"/>
  <c r="F95"/>
  <c r="E95"/>
  <c r="D95"/>
  <c r="C95"/>
  <c r="G95" s="1"/>
  <c r="B95"/>
  <c r="G94"/>
  <c r="G93"/>
  <c r="G92"/>
  <c r="G91"/>
  <c r="G90"/>
  <c r="F82"/>
  <c r="E82"/>
  <c r="D82"/>
  <c r="C82"/>
  <c r="G82" s="1"/>
  <c r="B82"/>
  <c r="G81"/>
  <c r="F74"/>
  <c r="E74"/>
  <c r="D74"/>
  <c r="C74"/>
  <c r="G74" s="1"/>
  <c r="B74"/>
  <c r="G73"/>
  <c r="G72"/>
  <c r="G71"/>
  <c r="G70"/>
  <c r="G69"/>
  <c r="G68"/>
  <c r="E60"/>
  <c r="D60"/>
  <c r="C60"/>
  <c r="G60" s="1"/>
  <c r="B60"/>
  <c r="G59"/>
  <c r="F51"/>
  <c r="E51"/>
  <c r="D51"/>
  <c r="C51"/>
  <c r="G51" s="1"/>
  <c r="B51"/>
  <c r="G50"/>
  <c r="G49"/>
  <c r="G48"/>
  <c r="G47"/>
  <c r="G46"/>
  <c r="F39"/>
  <c r="E39"/>
  <c r="C117" s="1"/>
  <c r="D39"/>
  <c r="C39"/>
  <c r="C115" s="1"/>
  <c r="B39"/>
  <c r="G38"/>
  <c r="F28"/>
  <c r="E28"/>
  <c r="D28"/>
  <c r="C28"/>
  <c r="G28" s="1"/>
  <c r="B28"/>
  <c r="G27"/>
  <c r="G26"/>
  <c r="G25"/>
  <c r="G24"/>
  <c r="F15"/>
  <c r="C118" s="1"/>
  <c r="E15"/>
  <c r="D15"/>
  <c r="C116" s="1"/>
  <c r="C15"/>
  <c r="B15"/>
  <c r="G14"/>
  <c r="G13"/>
  <c r="G12"/>
  <c r="G11"/>
  <c r="G10"/>
  <c r="G9"/>
  <c r="G8"/>
  <c r="G15" s="1"/>
  <c r="G105" i="14" l="1"/>
  <c r="G28"/>
  <c r="G51"/>
  <c r="C116"/>
  <c r="G112"/>
  <c r="G95"/>
  <c r="G82"/>
  <c r="G74"/>
  <c r="G60"/>
  <c r="G39"/>
  <c r="C117"/>
  <c r="C115"/>
  <c r="C118"/>
  <c r="G15"/>
  <c r="C118" i="13"/>
  <c r="G60"/>
  <c r="G105"/>
  <c r="G51"/>
  <c r="G39"/>
  <c r="G28"/>
  <c r="G112"/>
  <c r="G95"/>
  <c r="G82"/>
  <c r="G74"/>
  <c r="C117"/>
  <c r="C115"/>
  <c r="G15"/>
  <c r="C116"/>
  <c r="G15" i="12"/>
  <c r="G105"/>
  <c r="G112"/>
  <c r="G95"/>
  <c r="G82"/>
  <c r="G74"/>
  <c r="G60"/>
  <c r="G51"/>
  <c r="C116"/>
  <c r="C118"/>
  <c r="G28"/>
  <c r="C115"/>
  <c r="C117"/>
  <c r="G39"/>
  <c r="G15" i="11"/>
  <c r="G112"/>
  <c r="G95"/>
  <c r="G82"/>
  <c r="G74"/>
  <c r="G60"/>
  <c r="G51"/>
  <c r="G39"/>
  <c r="C116"/>
  <c r="C118"/>
  <c r="G28"/>
  <c r="C117"/>
  <c r="C119" i="10"/>
  <c r="C120" s="1"/>
  <c r="G39"/>
  <c r="G8" i="9"/>
  <c r="G9"/>
  <c r="G10"/>
  <c r="G15" s="1"/>
  <c r="G11"/>
  <c r="G12"/>
  <c r="G13"/>
  <c r="G14"/>
  <c r="C119" i="14" l="1"/>
  <c r="C120" s="1"/>
  <c r="C119" i="13"/>
  <c r="C120" s="1"/>
  <c r="C119" i="12"/>
  <c r="C120" s="1"/>
  <c r="C119" i="11"/>
  <c r="C120" s="1"/>
  <c r="F112" i="9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3"/>
  <c r="D74"/>
  <c r="C74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C28"/>
  <c r="B28"/>
  <c r="G27"/>
  <c r="G26"/>
  <c r="G25"/>
  <c r="G24"/>
  <c r="F15"/>
  <c r="E15"/>
  <c r="D15"/>
  <c r="B15"/>
  <c r="C15"/>
  <c r="D73" i="8"/>
  <c r="D74" s="1"/>
  <c r="C73"/>
  <c r="C74" s="1"/>
  <c r="C51"/>
  <c r="C27"/>
  <c r="C28" s="1"/>
  <c r="C14"/>
  <c r="F1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2"/>
  <c r="G71"/>
  <c r="G70"/>
  <c r="G69"/>
  <c r="G68"/>
  <c r="E60"/>
  <c r="D60"/>
  <c r="C60"/>
  <c r="B60"/>
  <c r="G59"/>
  <c r="F51"/>
  <c r="E51"/>
  <c r="D51"/>
  <c r="B51"/>
  <c r="G50"/>
  <c r="G49"/>
  <c r="G48"/>
  <c r="G47"/>
  <c r="G46"/>
  <c r="F39"/>
  <c r="E39"/>
  <c r="D39"/>
  <c r="C39"/>
  <c r="B39"/>
  <c r="G38"/>
  <c r="F28"/>
  <c r="E28"/>
  <c r="B28"/>
  <c r="D28"/>
  <c r="G26"/>
  <c r="G25"/>
  <c r="G24"/>
  <c r="F15"/>
  <c r="E15"/>
  <c r="D15"/>
  <c r="B15"/>
  <c r="G14"/>
  <c r="C15"/>
  <c r="G13"/>
  <c r="G12"/>
  <c r="G11"/>
  <c r="G10"/>
  <c r="G9"/>
  <c r="G8"/>
  <c r="C119" i="7"/>
  <c r="G28"/>
  <c r="G111"/>
  <c r="G103"/>
  <c r="G104"/>
  <c r="G90"/>
  <c r="G91"/>
  <c r="G92"/>
  <c r="G93"/>
  <c r="G94"/>
  <c r="G81"/>
  <c r="G68"/>
  <c r="G69"/>
  <c r="G70"/>
  <c r="G71"/>
  <c r="G72"/>
  <c r="G73"/>
  <c r="G24"/>
  <c r="G25"/>
  <c r="G26"/>
  <c r="G27"/>
  <c r="G38"/>
  <c r="G46"/>
  <c r="G47"/>
  <c r="G48"/>
  <c r="G49"/>
  <c r="G50"/>
  <c r="G59"/>
  <c r="C50"/>
  <c r="D27"/>
  <c r="C27"/>
  <c r="C28" s="1"/>
  <c r="C14"/>
  <c r="G8"/>
  <c r="G9"/>
  <c r="G10"/>
  <c r="G11"/>
  <c r="G12"/>
  <c r="G13"/>
  <c r="G14"/>
  <c r="C15"/>
  <c r="D15"/>
  <c r="F112"/>
  <c r="E112"/>
  <c r="D112"/>
  <c r="C112"/>
  <c r="F105"/>
  <c r="E105"/>
  <c r="D105"/>
  <c r="C105"/>
  <c r="B105"/>
  <c r="F95"/>
  <c r="E95"/>
  <c r="D95"/>
  <c r="C95"/>
  <c r="B95"/>
  <c r="F82"/>
  <c r="E82"/>
  <c r="D82"/>
  <c r="C82"/>
  <c r="B82"/>
  <c r="F74"/>
  <c r="E74"/>
  <c r="B74"/>
  <c r="D74"/>
  <c r="C74"/>
  <c r="E60"/>
  <c r="D60"/>
  <c r="C60"/>
  <c r="B60"/>
  <c r="F51"/>
  <c r="E51"/>
  <c r="D51"/>
  <c r="C51"/>
  <c r="B51"/>
  <c r="F39"/>
  <c r="E39"/>
  <c r="D39"/>
  <c r="C39"/>
  <c r="B39"/>
  <c r="F28"/>
  <c r="E28"/>
  <c r="D28"/>
  <c r="B28"/>
  <c r="F15"/>
  <c r="E15"/>
  <c r="B15"/>
  <c r="D73" i="6"/>
  <c r="C73"/>
  <c r="D28"/>
  <c r="C14"/>
  <c r="F1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D74"/>
  <c r="C74"/>
  <c r="G72"/>
  <c r="G71"/>
  <c r="G70"/>
  <c r="G69"/>
  <c r="G68"/>
  <c r="E60"/>
  <c r="D60"/>
  <c r="C60"/>
  <c r="B60"/>
  <c r="G59"/>
  <c r="F51"/>
  <c r="E51"/>
  <c r="D51"/>
  <c r="B51"/>
  <c r="C51"/>
  <c r="G49"/>
  <c r="G48"/>
  <c r="G47"/>
  <c r="G46"/>
  <c r="F39"/>
  <c r="E39"/>
  <c r="D39"/>
  <c r="C39"/>
  <c r="B39"/>
  <c r="G38"/>
  <c r="F28"/>
  <c r="E28"/>
  <c r="B28"/>
  <c r="G27"/>
  <c r="C28"/>
  <c r="G26"/>
  <c r="G25"/>
  <c r="G24"/>
  <c r="F15"/>
  <c r="E15"/>
  <c r="B15"/>
  <c r="G14"/>
  <c r="D15"/>
  <c r="C15"/>
  <c r="G13"/>
  <c r="G12"/>
  <c r="G11"/>
  <c r="G10"/>
  <c r="G9"/>
  <c r="G8"/>
  <c r="D73" i="5"/>
  <c r="C73"/>
  <c r="C50"/>
  <c r="D27"/>
  <c r="C27"/>
  <c r="D14"/>
  <c r="C14"/>
  <c r="C118" i="9" l="1"/>
  <c r="G105"/>
  <c r="G51"/>
  <c r="G60"/>
  <c r="G28"/>
  <c r="G112"/>
  <c r="G95"/>
  <c r="G82"/>
  <c r="G39"/>
  <c r="C117"/>
  <c r="C116"/>
  <c r="G74"/>
  <c r="C115"/>
  <c r="G105" i="8"/>
  <c r="G73"/>
  <c r="G27"/>
  <c r="C116"/>
  <c r="G15"/>
  <c r="G112"/>
  <c r="G95"/>
  <c r="G82"/>
  <c r="G74"/>
  <c r="G60"/>
  <c r="G51"/>
  <c r="G39"/>
  <c r="C118"/>
  <c r="C117"/>
  <c r="G28"/>
  <c r="C115"/>
  <c r="G60" i="7"/>
  <c r="G15"/>
  <c r="G105"/>
  <c r="G51"/>
  <c r="G112"/>
  <c r="G95"/>
  <c r="G82"/>
  <c r="C117"/>
  <c r="G39"/>
  <c r="C118"/>
  <c r="C116"/>
  <c r="G74"/>
  <c r="C115"/>
  <c r="G105" i="6"/>
  <c r="G74"/>
  <c r="G60"/>
  <c r="G28"/>
  <c r="G112"/>
  <c r="G95"/>
  <c r="G82"/>
  <c r="C116"/>
  <c r="G51"/>
  <c r="C118"/>
  <c r="G39"/>
  <c r="C117"/>
  <c r="C115"/>
  <c r="G15"/>
  <c r="G50"/>
  <c r="G73"/>
  <c r="F112" i="5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3"/>
  <c r="D74"/>
  <c r="C74"/>
  <c r="G72"/>
  <c r="G71"/>
  <c r="G70"/>
  <c r="G69"/>
  <c r="G68"/>
  <c r="E60"/>
  <c r="D60"/>
  <c r="C60"/>
  <c r="B60"/>
  <c r="G59"/>
  <c r="F51"/>
  <c r="E51"/>
  <c r="D51"/>
  <c r="B51"/>
  <c r="G50"/>
  <c r="C51"/>
  <c r="G49"/>
  <c r="G48"/>
  <c r="G47"/>
  <c r="G46"/>
  <c r="F39"/>
  <c r="E39"/>
  <c r="D39"/>
  <c r="C39"/>
  <c r="B39"/>
  <c r="G38"/>
  <c r="F28"/>
  <c r="E28"/>
  <c r="B28"/>
  <c r="D28"/>
  <c r="G27"/>
  <c r="G26"/>
  <c r="G25"/>
  <c r="G24"/>
  <c r="F15"/>
  <c r="C118" s="1"/>
  <c r="E15"/>
  <c r="B15"/>
  <c r="D15"/>
  <c r="G14"/>
  <c r="G13"/>
  <c r="G12"/>
  <c r="G11"/>
  <c r="G10"/>
  <c r="G9"/>
  <c r="G8"/>
  <c r="C14" i="4"/>
  <c r="D73"/>
  <c r="D74" s="1"/>
  <c r="C73"/>
  <c r="C50"/>
  <c r="D27"/>
  <c r="C27"/>
  <c r="C28" s="1"/>
  <c r="D14"/>
  <c r="D15" s="1"/>
  <c r="F112"/>
  <c r="E112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D28"/>
  <c r="B28"/>
  <c r="G27"/>
  <c r="G26"/>
  <c r="G25"/>
  <c r="G24"/>
  <c r="F15"/>
  <c r="E15"/>
  <c r="C15"/>
  <c r="B15"/>
  <c r="G14"/>
  <c r="G13"/>
  <c r="G12"/>
  <c r="G11"/>
  <c r="G10"/>
  <c r="G9"/>
  <c r="G8"/>
  <c r="F112" i="3"/>
  <c r="E112"/>
  <c r="D112"/>
  <c r="C112"/>
  <c r="G111"/>
  <c r="F105"/>
  <c r="E105"/>
  <c r="D105"/>
  <c r="C105"/>
  <c r="G105" s="1"/>
  <c r="B105"/>
  <c r="G104"/>
  <c r="G103"/>
  <c r="F95"/>
  <c r="E95"/>
  <c r="D95"/>
  <c r="C95"/>
  <c r="B95"/>
  <c r="G94"/>
  <c r="G93"/>
  <c r="G92"/>
  <c r="G91"/>
  <c r="G90"/>
  <c r="F82"/>
  <c r="E82"/>
  <c r="D82"/>
  <c r="C82"/>
  <c r="B82"/>
  <c r="G81"/>
  <c r="F74"/>
  <c r="E74"/>
  <c r="B74"/>
  <c r="G73"/>
  <c r="D74"/>
  <c r="C74"/>
  <c r="G72"/>
  <c r="G71"/>
  <c r="G70"/>
  <c r="G69"/>
  <c r="G68"/>
  <c r="E60"/>
  <c r="D60"/>
  <c r="C60"/>
  <c r="B60"/>
  <c r="G59"/>
  <c r="F51"/>
  <c r="E51"/>
  <c r="D51"/>
  <c r="C51"/>
  <c r="B51"/>
  <c r="G50"/>
  <c r="G49"/>
  <c r="G48"/>
  <c r="G47"/>
  <c r="G46"/>
  <c r="F39"/>
  <c r="E39"/>
  <c r="D39"/>
  <c r="C39"/>
  <c r="B39"/>
  <c r="G38"/>
  <c r="F28"/>
  <c r="E28"/>
  <c r="B28"/>
  <c r="D28"/>
  <c r="G27"/>
  <c r="G26"/>
  <c r="G25"/>
  <c r="G24"/>
  <c r="F15"/>
  <c r="E15"/>
  <c r="B15"/>
  <c r="D15"/>
  <c r="G14"/>
  <c r="G13"/>
  <c r="G12"/>
  <c r="G11"/>
  <c r="G10"/>
  <c r="G9"/>
  <c r="G8"/>
  <c r="F112" i="2"/>
  <c r="F82"/>
  <c r="E112"/>
  <c r="F39"/>
  <c r="E82"/>
  <c r="D73"/>
  <c r="D74" s="1"/>
  <c r="C73"/>
  <c r="C74" s="1"/>
  <c r="C50"/>
  <c r="C51" s="1"/>
  <c r="D27"/>
  <c r="D28" s="1"/>
  <c r="C27"/>
  <c r="C28" s="1"/>
  <c r="D14"/>
  <c r="G14" s="1"/>
  <c r="C14"/>
  <c r="D112"/>
  <c r="C112"/>
  <c r="G111"/>
  <c r="F105"/>
  <c r="E105"/>
  <c r="D105"/>
  <c r="C105"/>
  <c r="B105"/>
  <c r="G104"/>
  <c r="G103"/>
  <c r="F95"/>
  <c r="E95"/>
  <c r="D95"/>
  <c r="C95"/>
  <c r="B95"/>
  <c r="G94"/>
  <c r="G93"/>
  <c r="G92"/>
  <c r="G91"/>
  <c r="G90"/>
  <c r="D82"/>
  <c r="C82"/>
  <c r="B82"/>
  <c r="G81"/>
  <c r="F74"/>
  <c r="E74"/>
  <c r="B74"/>
  <c r="G72"/>
  <c r="G71"/>
  <c r="G70"/>
  <c r="G69"/>
  <c r="G68"/>
  <c r="E60"/>
  <c r="D60"/>
  <c r="C60"/>
  <c r="B60"/>
  <c r="G59"/>
  <c r="F51"/>
  <c r="E51"/>
  <c r="D51"/>
  <c r="B51"/>
  <c r="G50"/>
  <c r="G49"/>
  <c r="G48"/>
  <c r="G47"/>
  <c r="G46"/>
  <c r="E39"/>
  <c r="D39"/>
  <c r="C39"/>
  <c r="B39"/>
  <c r="G38"/>
  <c r="F28"/>
  <c r="E28"/>
  <c r="B28"/>
  <c r="G26"/>
  <c r="G25"/>
  <c r="G24"/>
  <c r="F15"/>
  <c r="E15"/>
  <c r="B15"/>
  <c r="D15"/>
  <c r="C15"/>
  <c r="G13"/>
  <c r="G12"/>
  <c r="G11"/>
  <c r="G10"/>
  <c r="G9"/>
  <c r="G8"/>
  <c r="B105" i="1"/>
  <c r="B95"/>
  <c r="B82"/>
  <c r="B74"/>
  <c r="B60"/>
  <c r="B51"/>
  <c r="B39"/>
  <c r="B28"/>
  <c r="B15"/>
  <c r="G111"/>
  <c r="G112"/>
  <c r="G103"/>
  <c r="G104"/>
  <c r="G105"/>
  <c r="G90"/>
  <c r="G91"/>
  <c r="G92"/>
  <c r="G93"/>
  <c r="G94"/>
  <c r="G95"/>
  <c r="G81"/>
  <c r="G82"/>
  <c r="G68"/>
  <c r="G69"/>
  <c r="G70"/>
  <c r="G71"/>
  <c r="G72"/>
  <c r="G73"/>
  <c r="G74"/>
  <c r="G59"/>
  <c r="G60"/>
  <c r="G46"/>
  <c r="G47"/>
  <c r="G48"/>
  <c r="G49"/>
  <c r="G50"/>
  <c r="G51"/>
  <c r="G38"/>
  <c r="G39"/>
  <c r="G24"/>
  <c r="G25"/>
  <c r="G26"/>
  <c r="G27"/>
  <c r="G28"/>
  <c r="G8"/>
  <c r="G9"/>
  <c r="G10"/>
  <c r="G11"/>
  <c r="G12"/>
  <c r="G13"/>
  <c r="G14"/>
  <c r="G15"/>
  <c r="D112"/>
  <c r="C112"/>
  <c r="F105"/>
  <c r="E105"/>
  <c r="D105"/>
  <c r="C105"/>
  <c r="F95"/>
  <c r="E95"/>
  <c r="D95"/>
  <c r="C95"/>
  <c r="D82"/>
  <c r="C82"/>
  <c r="F74"/>
  <c r="E74"/>
  <c r="D74"/>
  <c r="D73"/>
  <c r="C73"/>
  <c r="C74" s="1"/>
  <c r="E60"/>
  <c r="D60"/>
  <c r="C60"/>
  <c r="F51"/>
  <c r="E51"/>
  <c r="D51"/>
  <c r="C51"/>
  <c r="C50"/>
  <c r="E39"/>
  <c r="D39"/>
  <c r="C39"/>
  <c r="F28"/>
  <c r="E28"/>
  <c r="D27"/>
  <c r="D28" s="1"/>
  <c r="C27"/>
  <c r="C28" s="1"/>
  <c r="F15"/>
  <c r="E15"/>
  <c r="C117" s="1"/>
  <c r="D14"/>
  <c r="D15" s="1"/>
  <c r="C116" s="1"/>
  <c r="C14"/>
  <c r="C15" s="1"/>
  <c r="C119" i="9" l="1"/>
  <c r="C120" s="1"/>
  <c r="C119" i="8"/>
  <c r="C120" s="1"/>
  <c r="C120" i="7"/>
  <c r="C119" i="6"/>
  <c r="C120" s="1"/>
  <c r="G105" i="5"/>
  <c r="C117"/>
  <c r="G60"/>
  <c r="G39"/>
  <c r="G112"/>
  <c r="G95"/>
  <c r="G82"/>
  <c r="C116"/>
  <c r="G51"/>
  <c r="G74"/>
  <c r="C15"/>
  <c r="C28"/>
  <c r="G28" s="1"/>
  <c r="G105" i="4"/>
  <c r="G73"/>
  <c r="C74"/>
  <c r="C115"/>
  <c r="G112"/>
  <c r="G95"/>
  <c r="G82"/>
  <c r="G74"/>
  <c r="G60"/>
  <c r="G51"/>
  <c r="G39"/>
  <c r="C116"/>
  <c r="C118"/>
  <c r="G28"/>
  <c r="C117"/>
  <c r="G15"/>
  <c r="G60" i="3"/>
  <c r="G51"/>
  <c r="G112"/>
  <c r="G95"/>
  <c r="G82"/>
  <c r="C118"/>
  <c r="C117"/>
  <c r="G39"/>
  <c r="C116"/>
  <c r="G74"/>
  <c r="C15"/>
  <c r="C28"/>
  <c r="G28" s="1"/>
  <c r="G51" i="2"/>
  <c r="C118"/>
  <c r="G39"/>
  <c r="C116"/>
  <c r="G28"/>
  <c r="G105"/>
  <c r="G95"/>
  <c r="G27"/>
  <c r="G60"/>
  <c r="C115"/>
  <c r="G15"/>
  <c r="G74"/>
  <c r="G73"/>
  <c r="C118" i="1"/>
  <c r="C115"/>
  <c r="C115" i="5" l="1"/>
  <c r="G15"/>
  <c r="C119" s="1"/>
  <c r="C120" s="1"/>
  <c r="C119" i="4"/>
  <c r="C120" s="1"/>
  <c r="C115" i="3"/>
  <c r="G15"/>
  <c r="C119" s="1"/>
  <c r="C120" s="1"/>
  <c r="C119" i="1"/>
  <c r="C120" s="1"/>
  <c r="G82" i="2"/>
  <c r="C117"/>
  <c r="G112"/>
  <c r="C119" l="1"/>
  <c r="C120" s="1"/>
</calcChain>
</file>

<file path=xl/sharedStrings.xml><?xml version="1.0" encoding="utf-8"?>
<sst xmlns="http://schemas.openxmlformats.org/spreadsheetml/2006/main" count="2295" uniqueCount="106">
  <si>
    <t>NIERUCHOMOŚĆ  01</t>
  </si>
  <si>
    <t>BUDYNEK</t>
  </si>
  <si>
    <t xml:space="preserve">CZYNSZ </t>
  </si>
  <si>
    <t>ODSETKI</t>
  </si>
  <si>
    <t xml:space="preserve">SPORNE </t>
  </si>
  <si>
    <t xml:space="preserve">ZASĄDZONE </t>
  </si>
  <si>
    <t xml:space="preserve">OGÓŁEM </t>
  </si>
  <si>
    <t>BIEŻĄCY</t>
  </si>
  <si>
    <t>ZADŁUŻENIE</t>
  </si>
  <si>
    <t>SZEGEDYŃSKA     1</t>
  </si>
  <si>
    <t>SZEGEDYŃSKA     5</t>
  </si>
  <si>
    <t>SZEGEDYŃSKA     5A</t>
  </si>
  <si>
    <t>WRZECIONO         52</t>
  </si>
  <si>
    <t>WRZECIONO         54A</t>
  </si>
  <si>
    <t>SZUBIŃSKA           6</t>
  </si>
  <si>
    <t>GARAŻE</t>
  </si>
  <si>
    <t>RAZEM:</t>
  </si>
  <si>
    <t>NIERUCHOMOŚĆ  02</t>
  </si>
  <si>
    <t>SZEGEDYŃSKA     4</t>
  </si>
  <si>
    <t>SZEGEDYŃSKA     8</t>
  </si>
  <si>
    <t>WRZECIONO         50</t>
  </si>
  <si>
    <t>NIERUCHOMOŚĆ  03</t>
  </si>
  <si>
    <t>SZEGEDYŃSKA     10</t>
  </si>
  <si>
    <t>NIERUCHOMOŚĆ  04</t>
  </si>
  <si>
    <t>WRZECIONO          6</t>
  </si>
  <si>
    <t>WRZECIONO          8</t>
  </si>
  <si>
    <t>WRZECIONO          8A</t>
  </si>
  <si>
    <t>WRZECIONO        10</t>
  </si>
  <si>
    <t>NIERUCHOMOŚĆ  05</t>
  </si>
  <si>
    <t>WRZECIONO 12 C-W</t>
  </si>
  <si>
    <t>NIERUCHOMOŚĆ  06</t>
  </si>
  <si>
    <t>WRZECIONO         59</t>
  </si>
  <si>
    <t>WRZECIONO         59A</t>
  </si>
  <si>
    <t>WRZECIONO         59C</t>
  </si>
  <si>
    <t>WRZECIONO         59B</t>
  </si>
  <si>
    <t>WRZECIONO         57B</t>
  </si>
  <si>
    <t>NIERUCHOMOŚĆ  07</t>
  </si>
  <si>
    <t>PRZY AGORZE      3</t>
  </si>
  <si>
    <t>NIERUCHOMOŚĆ  08</t>
  </si>
  <si>
    <t>WRZECIONO         55</t>
  </si>
  <si>
    <t>WRZECIONO         55A</t>
  </si>
  <si>
    <t>WRZECIONO         57</t>
  </si>
  <si>
    <t>WRZECIONO         57A</t>
  </si>
  <si>
    <t>MARYMONCKA   137/139</t>
  </si>
  <si>
    <t>NIERUCHOMOŚĆ  09</t>
  </si>
  <si>
    <t>MARYMONCKA   129</t>
  </si>
  <si>
    <t>MARYMONCKA   131</t>
  </si>
  <si>
    <t>NIERUCHOMOŚĆ  18</t>
  </si>
  <si>
    <t>WRZECIONO        12</t>
  </si>
  <si>
    <t>BIEŻĄCE</t>
  </si>
  <si>
    <t>SPORNE</t>
  </si>
  <si>
    <t>ZASĄDZONE</t>
  </si>
  <si>
    <t>BEZ ODSETEK</t>
  </si>
  <si>
    <t>RAZEM :</t>
  </si>
  <si>
    <t xml:space="preserve">                                                                   ZALEGŁOŚCI NA DZIEŃ 31.12.2014r.</t>
  </si>
  <si>
    <t>DOT. WRZECIONO 52 : W ZADŁUŻENIU  ZNAJDUJĄ SIĘ 2 LOKALE PO EKSMISJI NA KWOTĘ : 104 208,38 ZŁ.</t>
  </si>
  <si>
    <t>DOT.WRZECIONO 8A : W ZADŁUŻENIU  ZNAJDUJE SIĘ 1 LOKAL PO EKSMISJI NA KWOTĘ : 60 997,24 ZŁ.</t>
  </si>
  <si>
    <t>DOT.PRZY AGORZE 3 : W ZADŁUŻENIU  ZNAJDUJE SIĘ 1 LOKAL PO EKSMISJI NA KWOTĘ : 71 055,84 ZŁ.</t>
  </si>
  <si>
    <t>POW. UŻYTK.</t>
  </si>
  <si>
    <t>M2</t>
  </si>
  <si>
    <t>POW.UŻYTK.M2 OGÓŁEM:</t>
  </si>
  <si>
    <t>DOT. WRZECIONO 52 : W ZADŁUŻENIU  ZNAJDUJĄ SIĘ 2 LOKALE PO EKSMISJI NA KWOTĘ : 104 001,16 ZŁ.</t>
  </si>
  <si>
    <t>DOT.WRZECIONO 8A : W ZADŁUŻENIU  ZNAJDUJE SIĘ 1 LOKAL PO EKSMISJI NA KWOTĘ : 61 515,99,24 ZŁ.</t>
  </si>
  <si>
    <t>DOT.PRZY AGORZE 3 : W ZADŁUŻENIU  ZNAJDUJE SIĘ 1 LOKAL PO EKSMISJI NA KWOTĘ : 71 450,01 ZŁ.</t>
  </si>
  <si>
    <t xml:space="preserve">                                                                   ZALEGŁOŚCI NA DZIEŃ 31.03.2015r.</t>
  </si>
  <si>
    <t>DOT. WRZECIONO 52 : W ZADŁUŻENIU  ZNAJDUJĄ SIĘ 2 LOKALE PO EKSMISJI NA KWOTĘ : 104 152,73 ZŁ.</t>
  </si>
  <si>
    <t>DOT.WRZECIONO 8A : W ZADŁUŻENIU  ZNAJDUJE SIĘ 1 LOKAL PO EKSMISJI NA KWOTĘ : 62 044,89 ZŁ.</t>
  </si>
  <si>
    <t>DOT.PRZY AGORZE 3 : W ZADŁUŻENIU  ZNAJDUJE SIĘ 1 LOKAL PO EKSMISJI NA KWOTĘ : 71 852,11 ZŁ.</t>
  </si>
  <si>
    <t>W ZADŁUŻENIU  ZNAJDUJE SIĘ 1 LOKAL PO EKSMISJI NA KWOTĘ :  47 955,72 ZŁ.</t>
  </si>
  <si>
    <t xml:space="preserve">                                              ZADŁUŻENIA W PODZIALE NA NIERUCHOMOŚCI NA DZIEŃ 30.06.2015r.</t>
  </si>
  <si>
    <t xml:space="preserve">                                              ZADŁUŻENIA W PODZIALE NA NIERUCHOMOŚCI NA DZIEŃ 30.09.2015r.</t>
  </si>
  <si>
    <t>DOT.PRZY AGORZE 3 : W ZADŁUŻENIU  ZNAJDUJE SIĘ 1 LOKAL PO EKSMISJI NA KWOTĘ : 72 235,11 PLN</t>
  </si>
  <si>
    <t>W ZADŁUŻENIU  ZNAJDUJE SIĘ 1 LOKAL PO LICYTACJI NA KWOTĘ :  48 339,51 PLN</t>
  </si>
  <si>
    <t>DOT. WRZECIONO 52 : W ZADŁUŻENIU  ZNAJDUJĄ SIĘ 2 LOKALE PO EKSMISJI NA KWOTĘ : 103 729,54 PLN</t>
  </si>
  <si>
    <t>DOT.WRZECIONO 8A : W ZADŁUŻENIU  ZNAJDUJE SIĘ 1 LOKAL PO EKSMISJI NA KWOTĘ : 62 611,69 PLN</t>
  </si>
  <si>
    <t>DOT.WRZECIONO 8A : W ZADŁUŻENIU  ZNAJDUJE SIĘ 1 LOKAL PO EKSMISJI NA KWOTĘ : 82 089,48 PLN</t>
  </si>
  <si>
    <t>DOT.PRZY AGORZE 3 : W ZADŁUŻENIU  ZNAJDUJE SIĘ 1 LOKAL PO EKSMISJI NA KWOTĘ : 76 242,90 PLN</t>
  </si>
  <si>
    <t>W ZADŁUŻENIU  ZNAJDUJE SIĘ 1 LOKAL PO LICYTACJI NA KWOTĘ :  48 137,06 PLN</t>
  </si>
  <si>
    <t>DOT. WRZECIONO 52 : W ZADŁUŻENIU  ZNAJDUJĄ SIĘ 3 LOKALE PO EKSMISJI NA KWOTĘ : 111 460,49 PLN</t>
  </si>
  <si>
    <t xml:space="preserve">                                              ZADŁUŻENIA W PODZIALE NA NIERUCHOMOŚCI NA DZIEŃ 31.12.2015r.</t>
  </si>
  <si>
    <t xml:space="preserve">                                              ZADŁUŻENIA W PODZIALE NA NIERUCHOMOŚCI NA DZIEŃ 31.03.2016r.</t>
  </si>
  <si>
    <t>DOT. WRZECIONO 52 : W ZADŁUŻENIU  ZNAJDUJĄ SIĘ 2 LOKALE PO EKSMISJI NA KWOTĘ : 101 750,06 PLN</t>
  </si>
  <si>
    <t>DOT.PRZY AGORZE 3 : W ZADŁUŻENIU  ZNAJDUJE SIĘ 1 LOKAL PO EKSMISJI NA KWOTĘ : 71 886,40 PLN</t>
  </si>
  <si>
    <t xml:space="preserve">                                              ZADŁUŻENIA W PODZIALE NA NIERUCHOMOŚCI NA DZIEŃ 30.06.2016r.</t>
  </si>
  <si>
    <t>DOT. WRZECIONO 52 : W ZADŁUŻENIU  ZNAJDUJĄ SIĘ 2 LOKALE PO EKSMISJI NA KWOTĘ : 101 161,69 PLN</t>
  </si>
  <si>
    <t>DOT.PRZY AGORZE 3 : W ZADŁUŻENIU  ZNAJDUJA SIĘ 2 LOKALE PO EKSMISJI NA KWOTĘ : 94 315,11 PLN</t>
  </si>
  <si>
    <t>DOT. WRZECIONO 52 : W ZADŁUŻENIU  ZNAJDUJĄ SIĘ 2 LOKALE PO EKSMISJI NA KWOTĘ : 99 465,36 PLN</t>
  </si>
  <si>
    <t>DOT.PRZY AGORZE 3 : W ZADŁUŻENIU  ZNAJDUJA SIĘ 2 LOKALE PO EKSMISJI NA KWOTĘ : 95 267,00 PLN</t>
  </si>
  <si>
    <t xml:space="preserve">                                              ZADŁUŻENIA W PODZIALE NA NIERUCHOMOŚCI NA DZIEŃ 31.08.2016r.</t>
  </si>
  <si>
    <t xml:space="preserve">                                              ZADŁUŻENIA W PODZIALE NA NIERUCHOMOŚCI NA DZIEŃ 30.09.2016r.</t>
  </si>
  <si>
    <t>DOT. WRZECIONO 52 : W ZADŁUŻENIU  ZNAJDUJĄ SIĘ 2 LOKALE PO EKSMISJI NA KWOTĘ : 99 074,46 PLN</t>
  </si>
  <si>
    <t>DOT.PRZY AGORZE 3 : W ZADŁUŻENIU  ZNAJDUJA SIĘ 2 LOKALE PO EKSMISJI NA KWOTĘ : 95 254,86 PLN</t>
  </si>
  <si>
    <t xml:space="preserve">                                              ZADŁUŻENIA W PODZIALE NA NIERUCHOMOŚCI NA DZIEŃ 30.06.2018r.</t>
  </si>
  <si>
    <t>DOT. WRZECIONO 52 : W ZADŁUŻENIU  ZNAJDUJE SIĘ  1  LOKAL PO EKSMISJI NA KWOTĘ :  28 245,96   PLN</t>
  </si>
  <si>
    <t>DOT.PRZY AGORZE 3 : W ZADŁUŻENIU  ZNAJDUJA SIĘ  1  LOKAL PO EKSMISJI NA KWOTĘ :  21 724,63 PLN</t>
  </si>
  <si>
    <t xml:space="preserve">                                              ZADŁUŻENIA W PODZIALE NA NIERUCHOMOŚCI NA DZIEŃ 30.09.2018r.</t>
  </si>
  <si>
    <t>DOT. WRZECIONO 52 : W ZADŁUŻENIU  ZNAJDUJE SIĘ  1  LOKAL PO EKSMISJI NA KWOTĘ :  27 618,02   PLN</t>
  </si>
  <si>
    <t>DOT.PRZY AGORZE 3 : W ZADŁUŻENIU  ZNAJDUJA SIĘ  1  LOKAL PO EKSMISJI NA KWOTĘ :  21 792,63 PLN</t>
  </si>
  <si>
    <t xml:space="preserve">                                              ZADŁUŻENIA W PODZIALE NA NIERUCHOMOŚCI NA DZIEŃ 31.12.2018r.</t>
  </si>
  <si>
    <t>DOT. WRZECIONO 52 : W ZADŁUŻENIU  ZNAJDUJE SIĘ  1  LOKAL PO EKSMISJI NA KWOTĘ :  26 338,63   PLN</t>
  </si>
  <si>
    <t>DOT.PRZY AGORZE 3 : W ZADŁUŻENIU  ZNAJDUJA SIĘ  1  LOKAL PO EKSMISJI NA KWOTĘ :  21 890,73 PLN</t>
  </si>
  <si>
    <t xml:space="preserve">                                              ZADŁUŻENIA W PODZIALE NA NIERUCHOMOŚCI NA DZIEŃ 31.03.2019r.</t>
  </si>
  <si>
    <t>DOT. WRZECIONO 52 : W ZADŁUŻENIU  ZNAJDUJE SIĘ  1  LOKAL PO EKSMISJI NA KWOTĘ :  23 733,35   PLN</t>
  </si>
  <si>
    <t xml:space="preserve">                                              ZADŁUŻENIA W PODZIALE NA NIERUCHOMOŚCI NA DZIEŃ 30.06.2019r.</t>
  </si>
  <si>
    <t>DOT. WRZECIONO     52 :   W ZADŁUŻENIU  ZNAJDUJE SIĘ  1  LOKAL PO EKSMISJI NA KWOTĘ :  21 361,03   PLN</t>
  </si>
  <si>
    <t>DOT. SZEGEDYŃSKA 5 :   W ZADŁUŻENIU  ZNAJDUJE SIĘ   1  LOKAL PO EKSMISJI NA KWOTĘ :  19 373,97   PLN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</si>
</sst>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12"/>
      <color theme="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u/>
      <sz val="12"/>
      <name val="Book Antiqua"/>
      <family val="1"/>
      <charset val="238"/>
    </font>
    <font>
      <b/>
      <u/>
      <sz val="11"/>
      <name val="Book Antiqua"/>
      <family val="1"/>
      <charset val="238"/>
    </font>
    <font>
      <b/>
      <u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1">
    <xf numFmtId="0" fontId="0" fillId="0" borderId="0" xfId="0"/>
    <xf numFmtId="0" fontId="2" fillId="2" borderId="2" xfId="1" applyFont="1" applyFill="1" applyBorder="1"/>
    <xf numFmtId="0" fontId="2" fillId="2" borderId="5" xfId="1" applyFont="1" applyFill="1" applyBorder="1"/>
    <xf numFmtId="0" fontId="3" fillId="2" borderId="5" xfId="1" applyFont="1" applyFill="1" applyBorder="1"/>
    <xf numFmtId="0" fontId="3" fillId="4" borderId="6" xfId="1" applyFont="1" applyFill="1" applyBorder="1"/>
    <xf numFmtId="0" fontId="2" fillId="2" borderId="3" xfId="1" applyFont="1" applyFill="1" applyBorder="1"/>
    <xf numFmtId="0" fontId="3" fillId="2" borderId="1" xfId="1" applyFont="1" applyFill="1" applyBorder="1"/>
    <xf numFmtId="0" fontId="3" fillId="4" borderId="8" xfId="1" applyFont="1" applyFill="1" applyBorder="1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0" fontId="3" fillId="0" borderId="0" xfId="1" applyFont="1" applyBorder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9" xfId="1" applyFont="1" applyBorder="1"/>
    <xf numFmtId="4" fontId="3" fillId="0" borderId="9" xfId="1" applyNumberFormat="1" applyFont="1" applyFill="1" applyBorder="1" applyAlignment="1">
      <alignment horizontal="right"/>
    </xf>
    <xf numFmtId="4" fontId="3" fillId="0" borderId="10" xfId="1" applyNumberFormat="1" applyFont="1" applyFill="1" applyBorder="1" applyAlignment="1">
      <alignment horizontal="right"/>
    </xf>
    <xf numFmtId="2" fontId="3" fillId="0" borderId="10" xfId="1" applyNumberFormat="1" applyFont="1" applyFill="1" applyBorder="1" applyAlignment="1"/>
    <xf numFmtId="4" fontId="3" fillId="0" borderId="7" xfId="1" applyNumberFormat="1" applyFont="1" applyBorder="1" applyAlignment="1">
      <alignment horizontal="right"/>
    </xf>
    <xf numFmtId="4" fontId="3" fillId="0" borderId="10" xfId="1" applyNumberFormat="1" applyFont="1" applyFill="1" applyBorder="1" applyAlignment="1"/>
    <xf numFmtId="4" fontId="3" fillId="0" borderId="9" xfId="1" applyNumberFormat="1" applyFont="1" applyBorder="1" applyAlignment="1">
      <alignment horizontal="right"/>
    </xf>
    <xf numFmtId="164" fontId="3" fillId="0" borderId="9" xfId="2" applyNumberFormat="1" applyFont="1" applyFill="1" applyBorder="1" applyAlignment="1">
      <alignment horizontal="right"/>
    </xf>
    <xf numFmtId="0" fontId="3" fillId="0" borderId="9" xfId="1" applyFont="1" applyFill="1" applyBorder="1"/>
    <xf numFmtId="4" fontId="3" fillId="0" borderId="9" xfId="1" applyNumberFormat="1" applyFont="1" applyFill="1" applyBorder="1" applyAlignment="1"/>
    <xf numFmtId="0" fontId="3" fillId="0" borderId="7" xfId="1" applyFont="1" applyFill="1" applyBorder="1"/>
    <xf numFmtId="2" fontId="3" fillId="0" borderId="1" xfId="1" applyNumberFormat="1" applyFont="1" applyFill="1" applyBorder="1" applyAlignment="1">
      <alignment horizontal="right"/>
    </xf>
    <xf numFmtId="2" fontId="3" fillId="0" borderId="7" xfId="1" applyNumberFormat="1" applyFont="1" applyFill="1" applyBorder="1" applyAlignment="1">
      <alignment horizontal="right"/>
    </xf>
    <xf numFmtId="2" fontId="3" fillId="0" borderId="7" xfId="1" applyNumberFormat="1" applyFont="1" applyFill="1" applyBorder="1" applyAlignment="1"/>
    <xf numFmtId="2" fontId="3" fillId="0" borderId="7" xfId="1" applyNumberFormat="1" applyFont="1" applyBorder="1" applyAlignment="1">
      <alignment horizontal="right"/>
    </xf>
    <xf numFmtId="0" fontId="3" fillId="2" borderId="9" xfId="1" applyFont="1" applyFill="1" applyBorder="1"/>
    <xf numFmtId="4" fontId="3" fillId="2" borderId="12" xfId="1" applyNumberFormat="1" applyFont="1" applyFill="1" applyBorder="1" applyAlignment="1">
      <alignment horizontal="right"/>
    </xf>
    <xf numFmtId="4" fontId="3" fillId="2" borderId="10" xfId="1" applyNumberFormat="1" applyFont="1" applyFill="1" applyBorder="1" applyAlignment="1">
      <alignment horizontal="right"/>
    </xf>
    <xf numFmtId="164" fontId="3" fillId="2" borderId="10" xfId="2" applyNumberFormat="1" applyFont="1" applyFill="1" applyBorder="1" applyAlignment="1">
      <alignment horizontal="right"/>
    </xf>
    <xf numFmtId="4" fontId="3" fillId="2" borderId="9" xfId="1" applyNumberFormat="1" applyFont="1" applyFill="1" applyBorder="1"/>
    <xf numFmtId="4" fontId="3" fillId="0" borderId="10" xfId="1" applyNumberFormat="1" applyFont="1" applyBorder="1" applyAlignment="1">
      <alignment horizontal="right"/>
    </xf>
    <xf numFmtId="2" fontId="3" fillId="0" borderId="9" xfId="1" applyNumberFormat="1" applyFont="1" applyBorder="1"/>
    <xf numFmtId="2" fontId="3" fillId="0" borderId="9" xfId="1" applyNumberFormat="1" applyFont="1" applyBorder="1" applyAlignment="1">
      <alignment horizontal="right"/>
    </xf>
    <xf numFmtId="0" fontId="3" fillId="0" borderId="7" xfId="1" applyFont="1" applyBorder="1"/>
    <xf numFmtId="4" fontId="3" fillId="0" borderId="1" xfId="1" applyNumberFormat="1" applyFont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4" fontId="3" fillId="2" borderId="9" xfId="1" applyNumberFormat="1" applyFont="1" applyFill="1" applyBorder="1" applyAlignment="1">
      <alignment horizontal="right"/>
    </xf>
    <xf numFmtId="0" fontId="3" fillId="0" borderId="0" xfId="1" applyFont="1" applyFill="1" applyBorder="1"/>
    <xf numFmtId="4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4" borderId="9" xfId="1" applyNumberFormat="1" applyFont="1" applyFill="1" applyBorder="1" applyAlignment="1">
      <alignment horizontal="right"/>
    </xf>
    <xf numFmtId="164" fontId="3" fillId="0" borderId="10" xfId="2" applyNumberFormat="1" applyFont="1" applyBorder="1" applyAlignment="1"/>
    <xf numFmtId="0" fontId="3" fillId="0" borderId="11" xfId="1" applyFont="1" applyBorder="1"/>
    <xf numFmtId="4" fontId="3" fillId="0" borderId="11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164" fontId="3" fillId="2" borderId="10" xfId="2" applyNumberFormat="1" applyFont="1" applyFill="1" applyBorder="1" applyAlignment="1"/>
    <xf numFmtId="2" fontId="3" fillId="3" borderId="9" xfId="1" applyNumberFormat="1" applyFont="1" applyFill="1" applyBorder="1" applyAlignment="1">
      <alignment horizontal="right"/>
    </xf>
    <xf numFmtId="2" fontId="3" fillId="4" borderId="9" xfId="1" applyNumberFormat="1" applyFont="1" applyFill="1" applyBorder="1" applyAlignment="1">
      <alignment horizontal="right"/>
    </xf>
    <xf numFmtId="2" fontId="3" fillId="0" borderId="10" xfId="1" applyNumberFormat="1" applyFont="1" applyBorder="1" applyAlignment="1">
      <alignment horizontal="right"/>
    </xf>
    <xf numFmtId="2" fontId="3" fillId="2" borderId="10" xfId="1" applyNumberFormat="1" applyFont="1" applyFill="1" applyBorder="1" applyAlignment="1">
      <alignment horizontal="right"/>
    </xf>
    <xf numFmtId="0" fontId="3" fillId="3" borderId="0" xfId="1" applyFont="1" applyFill="1" applyBorder="1"/>
    <xf numFmtId="4" fontId="3" fillId="3" borderId="0" xfId="1" applyNumberFormat="1" applyFont="1" applyFill="1" applyBorder="1" applyAlignment="1">
      <alignment horizontal="right"/>
    </xf>
    <xf numFmtId="2" fontId="3" fillId="3" borderId="0" xfId="1" applyNumberFormat="1" applyFont="1" applyFill="1" applyBorder="1" applyAlignment="1">
      <alignment horizontal="right"/>
    </xf>
    <xf numFmtId="164" fontId="3" fillId="0" borderId="9" xfId="2" applyNumberFormat="1" applyFont="1" applyBorder="1" applyAlignment="1">
      <alignment horizontal="right"/>
    </xf>
    <xf numFmtId="164" fontId="3" fillId="4" borderId="9" xfId="2" applyNumberFormat="1" applyFont="1" applyFill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4" fontId="3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3" fillId="0" borderId="12" xfId="1" applyNumberFormat="1" applyFont="1" applyBorder="1" applyAlignment="1">
      <alignment horizontal="right"/>
    </xf>
    <xf numFmtId="0" fontId="3" fillId="0" borderId="4" xfId="1" applyFont="1" applyBorder="1"/>
    <xf numFmtId="0" fontId="2" fillId="0" borderId="9" xfId="1" applyFont="1" applyBorder="1"/>
    <xf numFmtId="0" fontId="2" fillId="2" borderId="9" xfId="1" applyFont="1" applyFill="1" applyBorder="1"/>
    <xf numFmtId="0" fontId="4" fillId="0" borderId="0" xfId="0" applyFont="1"/>
    <xf numFmtId="2" fontId="3" fillId="0" borderId="9" xfId="3" applyNumberFormat="1" applyFont="1" applyFill="1" applyBorder="1" applyAlignment="1">
      <alignment horizontal="right"/>
    </xf>
    <xf numFmtId="2" fontId="3" fillId="0" borderId="10" xfId="3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horizontal="right"/>
    </xf>
    <xf numFmtId="2" fontId="3" fillId="2" borderId="9" xfId="3" applyNumberFormat="1" applyFont="1" applyFill="1" applyBorder="1" applyAlignment="1">
      <alignment horizontal="right"/>
    </xf>
    <xf numFmtId="0" fontId="6" fillId="5" borderId="0" xfId="1" applyFont="1" applyFill="1"/>
    <xf numFmtId="0" fontId="6" fillId="3" borderId="0" xfId="1" applyFont="1" applyFill="1"/>
    <xf numFmtId="2" fontId="3" fillId="0" borderId="9" xfId="3" applyNumberFormat="1" applyFont="1" applyBorder="1" applyAlignment="1"/>
    <xf numFmtId="2" fontId="3" fillId="0" borderId="7" xfId="3" applyNumberFormat="1" applyFont="1" applyBorder="1" applyAlignment="1"/>
    <xf numFmtId="2" fontId="3" fillId="0" borderId="7" xfId="1" applyNumberFormat="1" applyFont="1" applyBorder="1" applyAlignment="1"/>
    <xf numFmtId="2" fontId="3" fillId="0" borderId="9" xfId="3" applyNumberFormat="1" applyFont="1" applyBorder="1"/>
    <xf numFmtId="2" fontId="3" fillId="2" borderId="9" xfId="3" applyNumberFormat="1" applyFont="1" applyFill="1" applyBorder="1"/>
    <xf numFmtId="2" fontId="3" fillId="0" borderId="9" xfId="3" applyNumberFormat="1" applyFont="1" applyBorder="1" applyAlignment="1">
      <alignment horizontal="right"/>
    </xf>
    <xf numFmtId="2" fontId="3" fillId="0" borderId="11" xfId="3" applyNumberFormat="1" applyFont="1" applyBorder="1" applyAlignment="1">
      <alignment horizontal="right"/>
    </xf>
    <xf numFmtId="2" fontId="3" fillId="0" borderId="1" xfId="3" applyNumberFormat="1" applyFont="1" applyBorder="1" applyAlignment="1">
      <alignment horizontal="right"/>
    </xf>
    <xf numFmtId="2" fontId="3" fillId="0" borderId="10" xfId="3" applyNumberFormat="1" applyFont="1" applyBorder="1" applyAlignment="1">
      <alignment horizontal="right"/>
    </xf>
    <xf numFmtId="0" fontId="3" fillId="2" borderId="9" xfId="3" applyNumberFormat="1" applyFont="1" applyFill="1" applyBorder="1" applyAlignment="1">
      <alignment horizontal="right"/>
    </xf>
    <xf numFmtId="0" fontId="6" fillId="0" borderId="0" xfId="1" applyFont="1"/>
    <xf numFmtId="2" fontId="3" fillId="0" borderId="7" xfId="3" applyNumberFormat="1" applyFont="1" applyBorder="1" applyAlignment="1">
      <alignment horizontal="right"/>
    </xf>
    <xf numFmtId="4" fontId="3" fillId="3" borderId="9" xfId="1" applyNumberFormat="1" applyFont="1" applyFill="1" applyBorder="1" applyAlignment="1">
      <alignment horizontal="right"/>
    </xf>
    <xf numFmtId="2" fontId="3" fillId="4" borderId="9" xfId="3" applyNumberFormat="1" applyFont="1" applyFill="1" applyBorder="1" applyAlignment="1">
      <alignment horizontal="right"/>
    </xf>
    <xf numFmtId="43" fontId="4" fillId="0" borderId="9" xfId="3" applyFont="1" applyBorder="1"/>
    <xf numFmtId="43" fontId="7" fillId="0" borderId="9" xfId="3" applyFont="1" applyBorder="1"/>
    <xf numFmtId="43" fontId="7" fillId="4" borderId="9" xfId="3" applyFont="1" applyFill="1" applyBorder="1"/>
    <xf numFmtId="0" fontId="2" fillId="2" borderId="1" xfId="1" applyFont="1" applyFill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3" fillId="0" borderId="0" xfId="1" applyFont="1" applyAlignment="1">
      <alignment horizontal="left" indent="1"/>
    </xf>
    <xf numFmtId="2" fontId="3" fillId="3" borderId="11" xfId="0" applyNumberFormat="1" applyFont="1" applyFill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0" fontId="9" fillId="0" borderId="0" xfId="0" applyFont="1" applyBorder="1"/>
    <xf numFmtId="0" fontId="3" fillId="3" borderId="9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3" applyNumberFormat="1" applyFont="1" applyFill="1" applyBorder="1" applyAlignment="1">
      <alignment horizontal="right"/>
    </xf>
    <xf numFmtId="0" fontId="3" fillId="0" borderId="2" xfId="1" applyFont="1" applyBorder="1"/>
    <xf numFmtId="0" fontId="3" fillId="0" borderId="13" xfId="1" applyFont="1" applyBorder="1"/>
    <xf numFmtId="0" fontId="3" fillId="0" borderId="14" xfId="1" applyFont="1" applyBorder="1"/>
    <xf numFmtId="0" fontId="2" fillId="0" borderId="13" xfId="1" applyFont="1" applyBorder="1"/>
    <xf numFmtId="0" fontId="2" fillId="2" borderId="13" xfId="1" applyFont="1" applyFill="1" applyBorder="1"/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2" fillId="2" borderId="3" xfId="1" applyFont="1" applyFill="1" applyBorder="1" applyAlignment="1"/>
    <xf numFmtId="0" fontId="2" fillId="2" borderId="1" xfId="1" applyFont="1" applyFill="1" applyBorder="1" applyAlignment="1"/>
    <xf numFmtId="0" fontId="3" fillId="2" borderId="1" xfId="1" applyFont="1" applyFill="1" applyBorder="1" applyAlignment="1"/>
    <xf numFmtId="2" fontId="0" fillId="0" borderId="0" xfId="0" applyNumberFormat="1"/>
    <xf numFmtId="2" fontId="4" fillId="0" borderId="0" xfId="0" applyNumberFormat="1" applyFont="1"/>
    <xf numFmtId="0" fontId="3" fillId="4" borderId="8" xfId="1" applyFont="1" applyFill="1" applyBorder="1" applyAlignment="1"/>
    <xf numFmtId="0" fontId="2" fillId="2" borderId="13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43" fontId="7" fillId="4" borderId="9" xfId="3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10" fillId="0" borderId="0" xfId="0" applyFont="1"/>
    <xf numFmtId="0" fontId="6" fillId="5" borderId="2" xfId="1" applyFont="1" applyFill="1" applyBorder="1"/>
    <xf numFmtId="0" fontId="6" fillId="5" borderId="5" xfId="1" applyFont="1" applyFill="1" applyBorder="1"/>
    <xf numFmtId="0" fontId="6" fillId="5" borderId="6" xfId="1" applyFont="1" applyFill="1" applyBorder="1"/>
    <xf numFmtId="0" fontId="6" fillId="5" borderId="3" xfId="1" applyFont="1" applyFill="1" applyBorder="1"/>
    <xf numFmtId="0" fontId="6" fillId="5" borderId="1" xfId="1" applyFont="1" applyFill="1" applyBorder="1"/>
    <xf numFmtId="0" fontId="6" fillId="5" borderId="8" xfId="1" applyFont="1" applyFill="1" applyBorder="1"/>
    <xf numFmtId="0" fontId="6" fillId="5" borderId="13" xfId="1" applyFont="1" applyFill="1" applyBorder="1"/>
    <xf numFmtId="0" fontId="6" fillId="5" borderId="10" xfId="1" applyFont="1" applyFill="1" applyBorder="1"/>
    <xf numFmtId="0" fontId="6" fillId="5" borderId="12" xfId="1" applyFont="1" applyFill="1" applyBorder="1"/>
  </cellXfs>
  <cellStyles count="4">
    <cellStyle name="Dziesiętny" xfId="3" builtinId="3"/>
    <cellStyle name="Dziesiętny 2" xfId="2"/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4"/>
  <sheetViews>
    <sheetView tabSelected="1" topLeftCell="A100" workbookViewId="0">
      <selection activeCell="I114" sqref="I114"/>
    </sheetView>
  </sheetViews>
  <sheetFormatPr defaultRowHeight="14.25"/>
  <cols>
    <col min="1" max="1" width="27.5" customWidth="1"/>
    <col min="2" max="2" width="14" customWidth="1"/>
    <col min="3" max="3" width="13.875" customWidth="1"/>
    <col min="4" max="4" width="12.625" customWidth="1"/>
    <col min="5" max="5" width="13" customWidth="1"/>
    <col min="6" max="6" width="14.125" customWidth="1"/>
    <col min="7" max="7" width="17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103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7404.96</v>
      </c>
      <c r="D8" s="20">
        <v>385.12</v>
      </c>
      <c r="E8" s="76">
        <v>0</v>
      </c>
      <c r="F8" s="133">
        <v>0</v>
      </c>
      <c r="G8" s="22">
        <f t="shared" ref="G8:G14" si="0">SUM(C8:F8)</f>
        <v>7790.08</v>
      </c>
    </row>
    <row r="9" spans="1:7" ht="15.75">
      <c r="A9" s="18" t="s">
        <v>10</v>
      </c>
      <c r="B9" s="102">
        <v>5338.3</v>
      </c>
      <c r="C9" s="19">
        <v>27793.07</v>
      </c>
      <c r="D9" s="20">
        <v>844.92</v>
      </c>
      <c r="E9" s="76">
        <v>34709.879999999997</v>
      </c>
      <c r="F9" s="21">
        <v>14187.95</v>
      </c>
      <c r="G9" s="24">
        <f t="shared" si="0"/>
        <v>77535.819999999992</v>
      </c>
    </row>
    <row r="10" spans="1:7" ht="15.75">
      <c r="A10" s="18" t="s">
        <v>11</v>
      </c>
      <c r="B10" s="102">
        <v>7223.3</v>
      </c>
      <c r="C10" s="19">
        <v>18641.03</v>
      </c>
      <c r="D10" s="20">
        <v>551.05999999999995</v>
      </c>
      <c r="E10" s="76">
        <v>1602.51</v>
      </c>
      <c r="F10" s="25">
        <v>12781.44</v>
      </c>
      <c r="G10" s="24">
        <f t="shared" si="0"/>
        <v>33576.04</v>
      </c>
    </row>
    <row r="11" spans="1:7" ht="15.75">
      <c r="A11" s="18" t="s">
        <v>12</v>
      </c>
      <c r="B11" s="102">
        <v>5395</v>
      </c>
      <c r="C11" s="19">
        <v>35215.230000000003</v>
      </c>
      <c r="D11" s="20">
        <v>3881.17</v>
      </c>
      <c r="E11" s="76">
        <v>14363.92</v>
      </c>
      <c r="F11" s="23">
        <v>21481.49</v>
      </c>
      <c r="G11" s="24">
        <f t="shared" si="0"/>
        <v>74941.81</v>
      </c>
    </row>
    <row r="12" spans="1:7" ht="15.75">
      <c r="A12" s="26" t="s">
        <v>13</v>
      </c>
      <c r="B12" s="102">
        <v>3856.3</v>
      </c>
      <c r="C12" s="19">
        <v>25230.87</v>
      </c>
      <c r="D12" s="20">
        <v>1780.25</v>
      </c>
      <c r="E12" s="76">
        <v>4754.07</v>
      </c>
      <c r="F12" s="23">
        <v>7468.04</v>
      </c>
      <c r="G12" s="24">
        <f t="shared" si="0"/>
        <v>39233.229999999996</v>
      </c>
    </row>
    <row r="13" spans="1:7" ht="15.75">
      <c r="A13" s="26" t="s">
        <v>14</v>
      </c>
      <c r="B13" s="102">
        <v>3917.53</v>
      </c>
      <c r="C13" s="20">
        <v>13945.93</v>
      </c>
      <c r="D13" s="19">
        <v>390.38</v>
      </c>
      <c r="E13" s="77">
        <v>4428.8100000000004</v>
      </c>
      <c r="F13" s="27">
        <v>918</v>
      </c>
      <c r="G13" s="24">
        <f t="shared" si="0"/>
        <v>19683.12</v>
      </c>
    </row>
    <row r="14" spans="1:7" ht="15.75">
      <c r="A14" s="28" t="s">
        <v>15</v>
      </c>
      <c r="B14" s="123">
        <v>0</v>
      </c>
      <c r="C14" s="29">
        <v>317.14999999999998</v>
      </c>
      <c r="D14" s="30">
        <v>18.899999999999999</v>
      </c>
      <c r="E14" s="78">
        <v>0</v>
      </c>
      <c r="F14" s="31">
        <v>0</v>
      </c>
      <c r="G14" s="32">
        <f t="shared" si="0"/>
        <v>336.04999999999995</v>
      </c>
    </row>
    <row r="15" spans="1:7" ht="15.75">
      <c r="A15" s="33" t="s">
        <v>16</v>
      </c>
      <c r="B15" s="102">
        <f t="shared" ref="B15:G15" si="1">SUM(B8:B14)</f>
        <v>28484.53</v>
      </c>
      <c r="C15" s="34">
        <f t="shared" si="1"/>
        <v>128548.23999999999</v>
      </c>
      <c r="D15" s="35">
        <f t="shared" si="1"/>
        <v>7851.8</v>
      </c>
      <c r="E15" s="79">
        <f t="shared" si="1"/>
        <v>59859.189999999995</v>
      </c>
      <c r="F15" s="36">
        <f t="shared" si="1"/>
        <v>56836.920000000006</v>
      </c>
      <c r="G15" s="37">
        <f t="shared" si="1"/>
        <v>253096.14999999997</v>
      </c>
    </row>
    <row r="16" spans="1:7" ht="15.75">
      <c r="A16" s="142" t="s">
        <v>105</v>
      </c>
      <c r="B16" s="143"/>
      <c r="C16" s="143"/>
      <c r="D16" s="143"/>
      <c r="E16" s="143"/>
      <c r="F16" s="143"/>
      <c r="G16" s="144"/>
    </row>
    <row r="17" spans="1:7" ht="15.75">
      <c r="A17" s="145" t="s">
        <v>104</v>
      </c>
      <c r="B17" s="146"/>
      <c r="C17" s="146"/>
      <c r="D17" s="146"/>
      <c r="E17" s="146"/>
      <c r="F17" s="146"/>
      <c r="G17" s="147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12970.08</v>
      </c>
      <c r="D24" s="38">
        <v>268.02999999999997</v>
      </c>
      <c r="E24" s="82">
        <v>20034.75</v>
      </c>
      <c r="F24" s="40">
        <v>11924.41</v>
      </c>
      <c r="G24" s="22">
        <f>SUM(C24:F24)</f>
        <v>45197.270000000004</v>
      </c>
    </row>
    <row r="25" spans="1:7" ht="15.75">
      <c r="A25" s="18" t="s">
        <v>19</v>
      </c>
      <c r="B25" s="102">
        <v>3379.8</v>
      </c>
      <c r="C25" s="24">
        <v>12134.82</v>
      </c>
      <c r="D25" s="38">
        <v>286.68</v>
      </c>
      <c r="E25" s="83">
        <v>1659.87</v>
      </c>
      <c r="F25" s="38">
        <v>-10813.9</v>
      </c>
      <c r="G25" s="24">
        <f>SUM(C25:F25)</f>
        <v>3267.4699999999993</v>
      </c>
    </row>
    <row r="26" spans="1:7" ht="15.75">
      <c r="A26" s="41" t="s">
        <v>20</v>
      </c>
      <c r="B26" s="123">
        <v>3569.01</v>
      </c>
      <c r="C26" s="22">
        <v>13120.24</v>
      </c>
      <c r="D26" s="42">
        <v>578.12</v>
      </c>
      <c r="E26" s="82">
        <v>2693.18</v>
      </c>
      <c r="F26" s="43">
        <v>1156.81</v>
      </c>
      <c r="G26" s="22">
        <f>SUM(C26:F26)</f>
        <v>17548.350000000002</v>
      </c>
    </row>
    <row r="27" spans="1:7" ht="15.75">
      <c r="A27" s="28" t="s">
        <v>15</v>
      </c>
      <c r="B27" s="123">
        <v>0</v>
      </c>
      <c r="C27" s="22">
        <v>385.96</v>
      </c>
      <c r="D27" s="42">
        <v>4.17</v>
      </c>
      <c r="E27" s="84">
        <v>1255.51</v>
      </c>
      <c r="F27" s="42">
        <v>0</v>
      </c>
      <c r="G27" s="22">
        <f>SUM(C27:F27)</f>
        <v>1645.6399999999999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38611.1</v>
      </c>
      <c r="D28" s="35">
        <f>SUM(D24:D27)</f>
        <v>1137</v>
      </c>
      <c r="E28" s="79">
        <f>SUM(E24:E27)</f>
        <v>25643.309999999998</v>
      </c>
      <c r="F28" s="36">
        <f>SUM(F24:F27)</f>
        <v>2267.3200000000002</v>
      </c>
      <c r="G28" s="44">
        <f>SUM(C28:F28)</f>
        <v>67658.73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23396.18</v>
      </c>
      <c r="D38" s="38">
        <v>800.58</v>
      </c>
      <c r="E38" s="85">
        <v>16976.900000000001</v>
      </c>
      <c r="F38" s="24">
        <v>5354.72</v>
      </c>
      <c r="G38" s="24">
        <f>SUM(C38:F38)</f>
        <v>46528.380000000005</v>
      </c>
    </row>
    <row r="39" spans="1:7" ht="15.75">
      <c r="A39" s="33" t="s">
        <v>16</v>
      </c>
      <c r="B39" s="107">
        <f>SUM(B38)</f>
        <v>5359.66</v>
      </c>
      <c r="C39" s="44">
        <f>SUM(C38)</f>
        <v>23396.18</v>
      </c>
      <c r="D39" s="35">
        <f>SUM(D38)</f>
        <v>800.58</v>
      </c>
      <c r="E39" s="86">
        <f>SUM(E38)</f>
        <v>16976.900000000001</v>
      </c>
      <c r="F39" s="50">
        <f>SUM(F38)</f>
        <v>5354.72</v>
      </c>
      <c r="G39" s="44">
        <f>SUM(C39:F39)</f>
        <v>46528.380000000005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21921.32</v>
      </c>
      <c r="D46" s="38">
        <v>781.22</v>
      </c>
      <c r="E46" s="87">
        <v>-3342.8</v>
      </c>
      <c r="F46" s="51">
        <v>-1373.69</v>
      </c>
      <c r="G46" s="24">
        <f>SUM(C46:F46)</f>
        <v>17986.050000000003</v>
      </c>
    </row>
    <row r="47" spans="1:7" ht="15.75">
      <c r="A47" s="52" t="s">
        <v>25</v>
      </c>
      <c r="B47" s="124">
        <v>4352.3999999999996</v>
      </c>
      <c r="C47" s="53">
        <v>10116.040000000001</v>
      </c>
      <c r="D47" s="54">
        <v>436.66</v>
      </c>
      <c r="E47" s="88">
        <v>-6831.22</v>
      </c>
      <c r="F47" s="54">
        <v>-3081.38</v>
      </c>
      <c r="G47" s="53">
        <f>SUM(C47:F47)</f>
        <v>640.10000000000036</v>
      </c>
    </row>
    <row r="48" spans="1:7" ht="15.75">
      <c r="A48" s="18" t="s">
        <v>26</v>
      </c>
      <c r="B48" s="102">
        <v>4367</v>
      </c>
      <c r="C48" s="24">
        <v>14577.56</v>
      </c>
      <c r="D48" s="38">
        <v>280.57</v>
      </c>
      <c r="E48" s="87">
        <v>6466.26</v>
      </c>
      <c r="F48" s="38">
        <v>5365.83</v>
      </c>
      <c r="G48" s="24">
        <f>SUM(C48:F48)</f>
        <v>26690.22</v>
      </c>
    </row>
    <row r="49" spans="1:7" ht="15.75">
      <c r="A49" s="18" t="s">
        <v>27</v>
      </c>
      <c r="B49" s="102">
        <v>4386</v>
      </c>
      <c r="C49" s="24">
        <v>17855.63</v>
      </c>
      <c r="D49" s="24">
        <v>589.75</v>
      </c>
      <c r="E49" s="87">
        <v>20868.580000000002</v>
      </c>
      <c r="F49" s="24">
        <v>4495</v>
      </c>
      <c r="G49" s="24">
        <f>SUM(C49:F49)</f>
        <v>43808.960000000006</v>
      </c>
    </row>
    <row r="50" spans="1:7" ht="15.75">
      <c r="A50" s="28" t="s">
        <v>15</v>
      </c>
      <c r="B50" s="102">
        <v>0</v>
      </c>
      <c r="C50" s="55">
        <v>1501.09</v>
      </c>
      <c r="D50" s="32">
        <v>100.92</v>
      </c>
      <c r="E50" s="89">
        <v>0</v>
      </c>
      <c r="F50" s="32">
        <v>0</v>
      </c>
      <c r="G50" s="32">
        <f>SUM(C50:F50)</f>
        <v>1602.01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65971.64</v>
      </c>
      <c r="D51" s="35">
        <f>SUM(D46:D50)</f>
        <v>2189.12</v>
      </c>
      <c r="E51" s="79">
        <f>SUM(E46:E50)</f>
        <v>17160.82</v>
      </c>
      <c r="F51" s="56">
        <f>SUM(F46:F50)</f>
        <v>5405.76</v>
      </c>
      <c r="G51" s="44">
        <f t="shared" ref="G51" si="2">SUM(C51:F51)</f>
        <v>90727.339999999982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5962.52</v>
      </c>
      <c r="D59" s="38">
        <v>102.86</v>
      </c>
      <c r="E59" s="57">
        <v>0</v>
      </c>
      <c r="F59" s="40">
        <v>0</v>
      </c>
      <c r="G59" s="24">
        <f>SUM(C59:F59)</f>
        <v>6065.38</v>
      </c>
    </row>
    <row r="60" spans="1:7" ht="15.75">
      <c r="A60" s="33" t="s">
        <v>16</v>
      </c>
      <c r="B60" s="108">
        <f>SUM(B59)</f>
        <v>4163.2</v>
      </c>
      <c r="C60" s="44">
        <f>SUM(C59)</f>
        <v>5962.52</v>
      </c>
      <c r="D60" s="35">
        <f>SUM(D59:D59)</f>
        <v>102.86</v>
      </c>
      <c r="E60" s="58">
        <f>SUM(E59)</f>
        <v>0</v>
      </c>
      <c r="F60" s="58">
        <f>SUM(F59)</f>
        <v>0</v>
      </c>
      <c r="G60" s="44">
        <f>SUM(C60:F60)</f>
        <v>6065.38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14669.08</v>
      </c>
      <c r="D68" s="38">
        <v>296.14</v>
      </c>
      <c r="E68" s="87">
        <v>28287.07</v>
      </c>
      <c r="F68" s="59">
        <v>19892.04</v>
      </c>
      <c r="G68" s="24">
        <f t="shared" ref="G68:G74" si="3">SUM(C68:F68)</f>
        <v>63144.33</v>
      </c>
    </row>
    <row r="69" spans="1:7" ht="15.75">
      <c r="A69" s="18" t="s">
        <v>32</v>
      </c>
      <c r="B69" s="102">
        <v>3353.2</v>
      </c>
      <c r="C69" s="24">
        <v>8701.41</v>
      </c>
      <c r="D69" s="38">
        <v>255.2</v>
      </c>
      <c r="E69" s="87">
        <v>0</v>
      </c>
      <c r="F69" s="59">
        <v>0</v>
      </c>
      <c r="G69" s="24">
        <f t="shared" si="3"/>
        <v>8956.61</v>
      </c>
    </row>
    <row r="70" spans="1:7" ht="15.75">
      <c r="A70" s="18" t="s">
        <v>33</v>
      </c>
      <c r="B70" s="102">
        <v>2205.1</v>
      </c>
      <c r="C70" s="24">
        <v>2760.12</v>
      </c>
      <c r="D70" s="38">
        <v>64.61</v>
      </c>
      <c r="E70" s="87">
        <v>0</v>
      </c>
      <c r="F70" s="59">
        <v>0</v>
      </c>
      <c r="G70" s="24">
        <f t="shared" si="3"/>
        <v>2824.73</v>
      </c>
    </row>
    <row r="71" spans="1:7" ht="15.75">
      <c r="A71" s="18" t="s">
        <v>34</v>
      </c>
      <c r="B71" s="102">
        <v>4173.4799999999996</v>
      </c>
      <c r="C71" s="38">
        <v>12360.49</v>
      </c>
      <c r="D71" s="24">
        <v>512.47</v>
      </c>
      <c r="E71" s="90">
        <v>0</v>
      </c>
      <c r="F71" s="40">
        <v>0</v>
      </c>
      <c r="G71" s="24">
        <f t="shared" si="3"/>
        <v>12872.96</v>
      </c>
    </row>
    <row r="72" spans="1:7" ht="15.75">
      <c r="A72" s="41" t="s">
        <v>35</v>
      </c>
      <c r="B72" s="123">
        <v>1710.1</v>
      </c>
      <c r="C72" s="42">
        <v>6769.76</v>
      </c>
      <c r="D72" s="32">
        <v>318.16000000000003</v>
      </c>
      <c r="E72" s="89">
        <v>0</v>
      </c>
      <c r="F72" s="32">
        <v>0</v>
      </c>
      <c r="G72" s="22">
        <f t="shared" si="3"/>
        <v>7087.92</v>
      </c>
    </row>
    <row r="73" spans="1:7" ht="15.75">
      <c r="A73" s="28" t="s">
        <v>15</v>
      </c>
      <c r="B73" s="123">
        <v>0</v>
      </c>
      <c r="C73" s="42">
        <v>441.44</v>
      </c>
      <c r="D73" s="40">
        <v>30.07</v>
      </c>
      <c r="E73" s="89">
        <v>0</v>
      </c>
      <c r="F73" s="40">
        <v>0</v>
      </c>
      <c r="G73" s="22">
        <f t="shared" si="3"/>
        <v>471.51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45702.3</v>
      </c>
      <c r="D74" s="35">
        <f>SUM(D68:D73)</f>
        <v>1476.65</v>
      </c>
      <c r="E74" s="91">
        <f>SUM(E68:E73)</f>
        <v>28287.07</v>
      </c>
      <c r="F74" s="60">
        <f>SUM(F68:F73)</f>
        <v>19892.04</v>
      </c>
      <c r="G74" s="44">
        <f t="shared" si="3"/>
        <v>95358.06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21367.75</v>
      </c>
      <c r="D81" s="38">
        <v>618.04</v>
      </c>
      <c r="E81" s="24">
        <v>7946.56</v>
      </c>
      <c r="F81" s="64">
        <v>16715.27</v>
      </c>
      <c r="G81" s="24">
        <f>SUM(C81:F81)</f>
        <v>46647.62</v>
      </c>
    </row>
    <row r="82" spans="1:7" ht="15.75">
      <c r="A82" s="33" t="s">
        <v>16</v>
      </c>
      <c r="B82" s="108">
        <f>SUM(B81)</f>
        <v>5787</v>
      </c>
      <c r="C82" s="44">
        <f>SUM(C81)</f>
        <v>21367.75</v>
      </c>
      <c r="D82" s="35">
        <f>SUM(D81)</f>
        <v>618.04</v>
      </c>
      <c r="E82" s="50">
        <f>SUM(E81)</f>
        <v>7946.56</v>
      </c>
      <c r="F82" s="65">
        <f>SUM(F81)</f>
        <v>16715.27</v>
      </c>
      <c r="G82" s="44">
        <f>SUM(C82:F82)</f>
        <v>46647.62</v>
      </c>
    </row>
    <row r="83" spans="1:7" ht="15.75">
      <c r="A83" s="148" t="s">
        <v>100</v>
      </c>
      <c r="B83" s="149"/>
      <c r="C83" s="149"/>
      <c r="D83" s="149"/>
      <c r="E83" s="149"/>
      <c r="F83" s="149"/>
      <c r="G83" s="15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3480.98</v>
      </c>
      <c r="D90" s="38">
        <v>138.32</v>
      </c>
      <c r="E90" s="40">
        <v>0</v>
      </c>
      <c r="F90" s="59">
        <v>3276.42</v>
      </c>
      <c r="G90" s="24">
        <f>SUM(C90:F90)</f>
        <v>6895.72</v>
      </c>
    </row>
    <row r="91" spans="1:7" ht="15.75">
      <c r="A91" s="18" t="s">
        <v>40</v>
      </c>
      <c r="B91" s="102">
        <v>1475.3</v>
      </c>
      <c r="C91" s="24">
        <v>5028.8</v>
      </c>
      <c r="D91" s="38">
        <v>182.44</v>
      </c>
      <c r="E91" s="39">
        <v>-3054.69</v>
      </c>
      <c r="F91" s="38">
        <v>-1612.6</v>
      </c>
      <c r="G91" s="24">
        <f>SUM(C91:F91)</f>
        <v>543.94999999999982</v>
      </c>
    </row>
    <row r="92" spans="1:7" ht="15.75">
      <c r="A92" s="18" t="s">
        <v>41</v>
      </c>
      <c r="B92" s="102">
        <v>1475.8</v>
      </c>
      <c r="C92" s="24">
        <v>1845.04</v>
      </c>
      <c r="D92" s="38">
        <v>121.92</v>
      </c>
      <c r="E92" s="40">
        <v>788.2</v>
      </c>
      <c r="F92" s="38">
        <v>0</v>
      </c>
      <c r="G92" s="24">
        <f>SUM(C92:F92)</f>
        <v>2755.16</v>
      </c>
    </row>
    <row r="93" spans="1:7" ht="15.75">
      <c r="A93" s="41" t="s">
        <v>42</v>
      </c>
      <c r="B93" s="123">
        <v>1471.9</v>
      </c>
      <c r="C93" s="22">
        <v>5433.07</v>
      </c>
      <c r="D93" s="42">
        <v>90.05</v>
      </c>
      <c r="E93" s="40">
        <v>0</v>
      </c>
      <c r="F93" s="42">
        <v>0</v>
      </c>
      <c r="G93" s="22">
        <f>SUM(C93:F93)</f>
        <v>5523.12</v>
      </c>
    </row>
    <row r="94" spans="1:7" ht="15.75">
      <c r="A94" s="41" t="s">
        <v>43</v>
      </c>
      <c r="B94" s="123">
        <v>7715.2</v>
      </c>
      <c r="C94" s="22">
        <v>26361.69</v>
      </c>
      <c r="D94" s="42">
        <v>637.16</v>
      </c>
      <c r="E94" s="93">
        <v>7079.42</v>
      </c>
      <c r="F94" s="66">
        <v>913.16</v>
      </c>
      <c r="G94" s="22">
        <f>SUM(C94:F94)</f>
        <v>34991.43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42149.58</v>
      </c>
      <c r="D95" s="35">
        <f>SUM(D90:D94)</f>
        <v>1169.8899999999999</v>
      </c>
      <c r="E95" s="79">
        <f>SUM(E90:E94)</f>
        <v>4812.93</v>
      </c>
      <c r="F95" s="36">
        <f>SUM(F90:F94)</f>
        <v>2576.98</v>
      </c>
      <c r="G95" s="44">
        <f t="shared" ref="G95" si="4">SUM(C95:F95)</f>
        <v>50709.380000000005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3360.93</v>
      </c>
      <c r="D103" s="24">
        <v>101.86</v>
      </c>
      <c r="E103" s="55">
        <v>4237.22</v>
      </c>
      <c r="F103" s="32">
        <v>0</v>
      </c>
      <c r="G103" s="66">
        <f>SUM(C103:F103)</f>
        <v>7700.01</v>
      </c>
    </row>
    <row r="104" spans="1:7" ht="15.75">
      <c r="A104" s="18" t="s">
        <v>46</v>
      </c>
      <c r="B104" s="102">
        <v>1979</v>
      </c>
      <c r="C104" s="24">
        <v>8065.32</v>
      </c>
      <c r="D104" s="38">
        <v>243.38</v>
      </c>
      <c r="E104" s="40">
        <v>8875.5300000000007</v>
      </c>
      <c r="F104" s="40">
        <v>0</v>
      </c>
      <c r="G104" s="24">
        <f>SUM(C104:F104)</f>
        <v>17184.23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11426.25</v>
      </c>
      <c r="D105" s="35">
        <f>SUM(D103:D104)</f>
        <v>345.24</v>
      </c>
      <c r="E105" s="44">
        <f>SUM(E103:E104)</f>
        <v>13112.75</v>
      </c>
      <c r="F105" s="60">
        <f>SUM(F103:F104)</f>
        <v>0</v>
      </c>
      <c r="G105" s="44">
        <f>SUM(C105:F105)</f>
        <v>24884.239999999998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23847.58</v>
      </c>
      <c r="D111" s="70">
        <v>887.62</v>
      </c>
      <c r="E111" s="87">
        <v>43837.14</v>
      </c>
      <c r="F111" s="94">
        <v>-15055.55</v>
      </c>
      <c r="G111" s="71">
        <f>SUM(C111:F111)</f>
        <v>53516.789999999994</v>
      </c>
    </row>
    <row r="112" spans="1:7" ht="15.75">
      <c r="A112" s="33" t="s">
        <v>16</v>
      </c>
      <c r="B112" s="102">
        <v>5630.5</v>
      </c>
      <c r="C112" s="34">
        <f>SUM(C111)</f>
        <v>23847.58</v>
      </c>
      <c r="D112" s="35">
        <f>SUM(D111)</f>
        <v>887.62</v>
      </c>
      <c r="E112" s="95">
        <f>SUM(E111)</f>
        <v>43837.14</v>
      </c>
      <c r="F112" s="95">
        <f>SUM(F111)</f>
        <v>-15055.55</v>
      </c>
      <c r="G112" s="44">
        <f>SUM(C112:F112)</f>
        <v>53516.789999999994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406983.14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16578.8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217636.66999999998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93993.46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735192.07</v>
      </c>
      <c r="D119" s="9"/>
      <c r="E119" s="9"/>
      <c r="F119" s="9"/>
      <c r="G119" s="9"/>
    </row>
    <row r="120" spans="1:7" ht="42.75" customHeight="1">
      <c r="A120" s="135" t="s">
        <v>52</v>
      </c>
      <c r="B120" s="136"/>
      <c r="C120" s="137">
        <f>C119-C116</f>
        <v>718613.2699999999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27"/>
  <sheetViews>
    <sheetView workbookViewId="0">
      <selection activeCell="J17" sqref="J17"/>
    </sheetView>
  </sheetViews>
  <sheetFormatPr defaultRowHeight="14.25"/>
  <cols>
    <col min="1" max="1" width="29.875" customWidth="1"/>
    <col min="2" max="2" width="13.5" customWidth="1"/>
    <col min="3" max="3" width="14.75" customWidth="1"/>
    <col min="4" max="4" width="10.875" customWidth="1"/>
    <col min="5" max="5" width="11.625" customWidth="1"/>
    <col min="6" max="6" width="14.25" customWidth="1"/>
    <col min="7" max="7" width="19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79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9562.73</v>
      </c>
      <c r="D8" s="20">
        <v>242.99</v>
      </c>
      <c r="E8" s="76">
        <v>1684.23</v>
      </c>
      <c r="F8" s="132">
        <v>0</v>
      </c>
      <c r="G8" s="22">
        <f t="shared" ref="G8:G15" si="0">SUM(C8:F8)</f>
        <v>11489.949999999999</v>
      </c>
    </row>
    <row r="9" spans="1:7" ht="15.75">
      <c r="A9" s="18" t="s">
        <v>10</v>
      </c>
      <c r="B9" s="102">
        <v>5338.3</v>
      </c>
      <c r="C9" s="19">
        <v>25353.16</v>
      </c>
      <c r="D9" s="20">
        <v>3303.92</v>
      </c>
      <c r="E9" s="76">
        <v>7448.23</v>
      </c>
      <c r="F9" s="21">
        <v>14304.13</v>
      </c>
      <c r="G9" s="24">
        <f>SUM(C9:F9)</f>
        <v>50409.439999999995</v>
      </c>
    </row>
    <row r="10" spans="1:7" ht="15.75">
      <c r="A10" s="18" t="s">
        <v>11</v>
      </c>
      <c r="B10" s="102">
        <v>7223.3</v>
      </c>
      <c r="C10" s="19">
        <v>29785.14</v>
      </c>
      <c r="D10" s="20">
        <v>914.93</v>
      </c>
      <c r="E10" s="76">
        <v>16347.66</v>
      </c>
      <c r="F10" s="25">
        <v>26432.47</v>
      </c>
      <c r="G10" s="24">
        <f t="shared" si="0"/>
        <v>73480.2</v>
      </c>
    </row>
    <row r="11" spans="1:7" ht="15.75">
      <c r="A11" s="18" t="s">
        <v>12</v>
      </c>
      <c r="B11" s="102">
        <v>5395</v>
      </c>
      <c r="C11" s="19">
        <v>28520.36</v>
      </c>
      <c r="D11" s="20">
        <v>1146.23</v>
      </c>
      <c r="E11" s="76">
        <v>8490.93</v>
      </c>
      <c r="F11" s="23">
        <v>107003.86</v>
      </c>
      <c r="G11" s="24">
        <f t="shared" si="0"/>
        <v>145161.38</v>
      </c>
    </row>
    <row r="12" spans="1:7" ht="15.75">
      <c r="A12" s="26" t="s">
        <v>13</v>
      </c>
      <c r="B12" s="102">
        <v>3856.3</v>
      </c>
      <c r="C12" s="19">
        <v>14038.9</v>
      </c>
      <c r="D12" s="20">
        <v>100.11</v>
      </c>
      <c r="E12" s="76">
        <v>22919.23</v>
      </c>
      <c r="F12" s="23">
        <v>5788.29</v>
      </c>
      <c r="G12" s="24">
        <f t="shared" si="0"/>
        <v>42846.53</v>
      </c>
    </row>
    <row r="13" spans="1:7" ht="15.75">
      <c r="A13" s="26" t="s">
        <v>14</v>
      </c>
      <c r="B13" s="102">
        <v>3917.53</v>
      </c>
      <c r="C13" s="20">
        <v>8834.7900000000009</v>
      </c>
      <c r="D13" s="19">
        <v>91.57</v>
      </c>
      <c r="E13" s="77">
        <v>7099.05</v>
      </c>
      <c r="F13" s="27">
        <v>0</v>
      </c>
      <c r="G13" s="24">
        <f t="shared" si="0"/>
        <v>16025.41</v>
      </c>
    </row>
    <row r="14" spans="1:7" ht="15.75">
      <c r="A14" s="28" t="s">
        <v>15</v>
      </c>
      <c r="B14" s="123">
        <v>0</v>
      </c>
      <c r="C14" s="29">
        <f>53.74+12.67+40.91+7.86</f>
        <v>115.17999999999999</v>
      </c>
      <c r="D14" s="30">
        <f>1.59</f>
        <v>1.59</v>
      </c>
      <c r="E14" s="78">
        <v>0</v>
      </c>
      <c r="F14" s="31">
        <v>0</v>
      </c>
      <c r="G14" s="32">
        <f t="shared" si="0"/>
        <v>116.77</v>
      </c>
    </row>
    <row r="15" spans="1:7" ht="15.75">
      <c r="A15" s="33" t="s">
        <v>16</v>
      </c>
      <c r="B15" s="102">
        <f>SUM(B8:B14)</f>
        <v>28484.53</v>
      </c>
      <c r="C15" s="34">
        <f>SUM(C8:C14)</f>
        <v>116210.25999999998</v>
      </c>
      <c r="D15" s="35">
        <f>SUM(D8:D14)</f>
        <v>5801.3399999999992</v>
      </c>
      <c r="E15" s="79">
        <f>SUM(E8:E14)</f>
        <v>63989.33</v>
      </c>
      <c r="F15" s="36">
        <f>SUM(F9:F14)</f>
        <v>153528.75</v>
      </c>
      <c r="G15" s="37">
        <f t="shared" si="0"/>
        <v>339529.68</v>
      </c>
    </row>
    <row r="16" spans="1:7" ht="15.75">
      <c r="A16" s="80" t="s">
        <v>78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8478.65</v>
      </c>
      <c r="D24" s="38">
        <v>139.29</v>
      </c>
      <c r="E24" s="82">
        <v>10933.43</v>
      </c>
      <c r="F24" s="40">
        <v>0</v>
      </c>
      <c r="G24" s="22">
        <f>SUM(C24:F24)</f>
        <v>19551.370000000003</v>
      </c>
    </row>
    <row r="25" spans="1:7" ht="15.75">
      <c r="A25" s="18" t="s">
        <v>19</v>
      </c>
      <c r="B25" s="102">
        <v>3379.8</v>
      </c>
      <c r="C25" s="24">
        <v>8581.85</v>
      </c>
      <c r="D25" s="38">
        <v>48.68</v>
      </c>
      <c r="E25" s="83">
        <v>16992.490000000002</v>
      </c>
      <c r="F25" s="38">
        <v>0</v>
      </c>
      <c r="G25" s="24">
        <f>SUM(C25:F25)</f>
        <v>25623.020000000004</v>
      </c>
    </row>
    <row r="26" spans="1:7" ht="15.75">
      <c r="A26" s="41" t="s">
        <v>20</v>
      </c>
      <c r="B26" s="123">
        <v>3569.01</v>
      </c>
      <c r="C26" s="22">
        <v>21712.52</v>
      </c>
      <c r="D26" s="42">
        <v>840.63</v>
      </c>
      <c r="E26" s="82">
        <v>22774.99</v>
      </c>
      <c r="F26" s="43">
        <v>18200.599999999999</v>
      </c>
      <c r="G26" s="22">
        <f>SUM(C26:F26)</f>
        <v>63528.74</v>
      </c>
    </row>
    <row r="27" spans="1:7" ht="15.75">
      <c r="A27" s="28" t="s">
        <v>15</v>
      </c>
      <c r="B27" s="123">
        <v>0</v>
      </c>
      <c r="C27" s="22">
        <f>275.9+199.67</f>
        <v>475.56999999999994</v>
      </c>
      <c r="D27" s="42">
        <f>3.19</f>
        <v>3.19</v>
      </c>
      <c r="E27" s="84">
        <v>0</v>
      </c>
      <c r="F27" s="42">
        <v>0</v>
      </c>
      <c r="G27" s="22">
        <f>SUM(C27:F27)</f>
        <v>478.75999999999993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39248.590000000004</v>
      </c>
      <c r="D28" s="35">
        <f>SUM(D24:D27)</f>
        <v>1031.79</v>
      </c>
      <c r="E28" s="79">
        <f>SUM(E24:E27)</f>
        <v>50700.91</v>
      </c>
      <c r="F28" s="36">
        <f>SUM(F24:F27)</f>
        <v>18200.599999999999</v>
      </c>
      <c r="G28" s="44">
        <f>SUM(C28:F28)</f>
        <v>109181.89000000001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15459.67</v>
      </c>
      <c r="D38" s="38">
        <v>126.91</v>
      </c>
      <c r="E38" s="85">
        <v>16581.36</v>
      </c>
      <c r="F38" s="24">
        <v>1267.3900000000001</v>
      </c>
      <c r="G38" s="24">
        <f>SUM(C38:F38)</f>
        <v>33435.33</v>
      </c>
    </row>
    <row r="39" spans="1:7" ht="15.75">
      <c r="A39" s="33" t="s">
        <v>16</v>
      </c>
      <c r="B39" s="107">
        <f>SUM(B38)</f>
        <v>5359.66</v>
      </c>
      <c r="C39" s="44">
        <f>SUM(C38)</f>
        <v>15459.67</v>
      </c>
      <c r="D39" s="35">
        <f>SUM(D38)</f>
        <v>126.91</v>
      </c>
      <c r="E39" s="86">
        <f>SUM(E38)</f>
        <v>16581.36</v>
      </c>
      <c r="F39" s="50">
        <f>SUM(F38)</f>
        <v>1267.3900000000001</v>
      </c>
      <c r="G39" s="44">
        <f>SUM(C39:F39)</f>
        <v>33435.33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13092.33</v>
      </c>
      <c r="D46" s="38">
        <v>150.77000000000001</v>
      </c>
      <c r="E46" s="87">
        <v>13380.8</v>
      </c>
      <c r="F46" s="51">
        <v>4280.12</v>
      </c>
      <c r="G46" s="24">
        <f t="shared" ref="G46:G51" si="1">SUM(C46:F46)</f>
        <v>30904.02</v>
      </c>
    </row>
    <row r="47" spans="1:7" ht="15.75">
      <c r="A47" s="52" t="s">
        <v>25</v>
      </c>
      <c r="B47" s="124">
        <v>4352.3999999999996</v>
      </c>
      <c r="C47" s="53">
        <v>13463.46</v>
      </c>
      <c r="D47" s="54">
        <v>157.82</v>
      </c>
      <c r="E47" s="88">
        <v>9095.4500000000007</v>
      </c>
      <c r="F47" s="54">
        <v>12954.13</v>
      </c>
      <c r="G47" s="53">
        <f t="shared" si="1"/>
        <v>35670.86</v>
      </c>
    </row>
    <row r="48" spans="1:7" ht="15.75">
      <c r="A48" s="18" t="s">
        <v>26</v>
      </c>
      <c r="B48" s="102">
        <v>4367</v>
      </c>
      <c r="C48" s="24">
        <v>28035.35</v>
      </c>
      <c r="D48" s="38">
        <v>1997.91</v>
      </c>
      <c r="E48" s="87">
        <v>5362.25</v>
      </c>
      <c r="F48" s="38">
        <v>85977.75</v>
      </c>
      <c r="G48" s="24">
        <f t="shared" si="1"/>
        <v>121373.26</v>
      </c>
    </row>
    <row r="49" spans="1:7" ht="15.75">
      <c r="A49" s="18" t="s">
        <v>27</v>
      </c>
      <c r="B49" s="102">
        <v>4386</v>
      </c>
      <c r="C49" s="24">
        <v>14697.42</v>
      </c>
      <c r="D49" s="24">
        <v>597.70000000000005</v>
      </c>
      <c r="E49" s="87">
        <v>3001.74</v>
      </c>
      <c r="F49" s="24">
        <v>9150.68</v>
      </c>
      <c r="G49" s="24">
        <f t="shared" si="1"/>
        <v>27447.54</v>
      </c>
    </row>
    <row r="50" spans="1:7" ht="15.75">
      <c r="A50" s="28" t="s">
        <v>15</v>
      </c>
      <c r="B50" s="102">
        <v>0</v>
      </c>
      <c r="C50" s="55">
        <f>179.63</f>
        <v>179.63</v>
      </c>
      <c r="D50" s="32">
        <v>0.2</v>
      </c>
      <c r="E50" s="89">
        <v>0</v>
      </c>
      <c r="F50" s="32">
        <v>0</v>
      </c>
      <c r="G50" s="32">
        <f t="shared" si="1"/>
        <v>179.82999999999998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69468.19</v>
      </c>
      <c r="D51" s="35">
        <f>SUM(D46:D50)</f>
        <v>2904.3999999999996</v>
      </c>
      <c r="E51" s="79">
        <f>SUM(E46:E50)</f>
        <v>30840.239999999998</v>
      </c>
      <c r="F51" s="56">
        <f>SUM(F46:F50)</f>
        <v>112362.68</v>
      </c>
      <c r="G51" s="44">
        <f t="shared" si="1"/>
        <v>215575.50999999998</v>
      </c>
    </row>
    <row r="52" spans="1:7" ht="15.75">
      <c r="A52" s="80" t="s">
        <v>75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3110.93</v>
      </c>
      <c r="D59" s="38">
        <v>57.21</v>
      </c>
      <c r="E59" s="57">
        <v>5389.74</v>
      </c>
      <c r="F59" s="40">
        <v>0</v>
      </c>
      <c r="G59" s="24">
        <f>SUM(C59:F59)</f>
        <v>8557.8799999999992</v>
      </c>
    </row>
    <row r="60" spans="1:7" ht="15.75">
      <c r="A60" s="33" t="s">
        <v>16</v>
      </c>
      <c r="B60" s="108">
        <f>SUM(B59)</f>
        <v>4163.2</v>
      </c>
      <c r="C60" s="44">
        <f>SUM(C59)</f>
        <v>3110.93</v>
      </c>
      <c r="D60" s="35">
        <f>SUM(D59)</f>
        <v>57.21</v>
      </c>
      <c r="E60" s="58">
        <f>SUM(E59)</f>
        <v>5389.74</v>
      </c>
      <c r="F60" s="58">
        <v>0</v>
      </c>
      <c r="G60" s="44">
        <f>SUM(C60:F60)</f>
        <v>8557.8799999999992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13650.98</v>
      </c>
      <c r="D68" s="38">
        <v>226.37</v>
      </c>
      <c r="E68" s="87">
        <v>15141.23</v>
      </c>
      <c r="F68" s="59">
        <v>6770.73</v>
      </c>
      <c r="G68" s="24">
        <f t="shared" ref="G68:G74" si="2">SUM(C68:F68)</f>
        <v>35789.31</v>
      </c>
    </row>
    <row r="69" spans="1:7" ht="15.75">
      <c r="A69" s="18" t="s">
        <v>32</v>
      </c>
      <c r="B69" s="102">
        <v>3353.2</v>
      </c>
      <c r="C69" s="24">
        <v>13275.43</v>
      </c>
      <c r="D69" s="38">
        <v>261.88</v>
      </c>
      <c r="E69" s="87">
        <v>0</v>
      </c>
      <c r="F69" s="59">
        <v>0</v>
      </c>
      <c r="G69" s="24">
        <f t="shared" si="2"/>
        <v>13537.31</v>
      </c>
    </row>
    <row r="70" spans="1:7" ht="15.75">
      <c r="A70" s="18" t="s">
        <v>33</v>
      </c>
      <c r="B70" s="102">
        <v>2205.1</v>
      </c>
      <c r="C70" s="24">
        <v>4937.3</v>
      </c>
      <c r="D70" s="38">
        <v>24.8</v>
      </c>
      <c r="E70" s="87">
        <v>0</v>
      </c>
      <c r="F70" s="59">
        <v>0</v>
      </c>
      <c r="G70" s="24">
        <f t="shared" si="2"/>
        <v>4962.1000000000004</v>
      </c>
    </row>
    <row r="71" spans="1:7" ht="15.75">
      <c r="A71" s="18" t="s">
        <v>34</v>
      </c>
      <c r="B71" s="102">
        <v>4173.4799999999996</v>
      </c>
      <c r="C71" s="38">
        <v>11500.9</v>
      </c>
      <c r="D71" s="24">
        <v>72.599999999999994</v>
      </c>
      <c r="E71" s="90">
        <v>5381.48</v>
      </c>
      <c r="F71" s="40">
        <v>0</v>
      </c>
      <c r="G71" s="24">
        <f t="shared" si="2"/>
        <v>16954.98</v>
      </c>
    </row>
    <row r="72" spans="1:7" ht="15.75">
      <c r="A72" s="41" t="s">
        <v>35</v>
      </c>
      <c r="B72" s="123">
        <v>1710.1</v>
      </c>
      <c r="C72" s="42">
        <v>3922.59</v>
      </c>
      <c r="D72" s="32">
        <v>54.14</v>
      </c>
      <c r="E72" s="89">
        <v>0</v>
      </c>
      <c r="F72" s="32">
        <v>0</v>
      </c>
      <c r="G72" s="22">
        <f t="shared" si="2"/>
        <v>3976.73</v>
      </c>
    </row>
    <row r="73" spans="1:7" ht="15.75">
      <c r="A73" s="28" t="s">
        <v>15</v>
      </c>
      <c r="B73" s="123">
        <v>0</v>
      </c>
      <c r="C73" s="42">
        <f>97.27+41.55+158.44</f>
        <v>297.26</v>
      </c>
      <c r="D73" s="40">
        <f>2.92+1.76</f>
        <v>4.68</v>
      </c>
      <c r="E73" s="89">
        <v>0</v>
      </c>
      <c r="F73" s="40">
        <v>0</v>
      </c>
      <c r="G73" s="22">
        <f t="shared" si="2"/>
        <v>301.94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47584.46</v>
      </c>
      <c r="D74" s="35">
        <f>SUM(D68:D73)</f>
        <v>644.46999999999991</v>
      </c>
      <c r="E74" s="91">
        <f>SUM(E68:E73)</f>
        <v>20522.71</v>
      </c>
      <c r="F74" s="60">
        <f>SUM(F68:F73)</f>
        <v>6770.73</v>
      </c>
      <c r="G74" s="44">
        <f t="shared" si="2"/>
        <v>75522.37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26910.720000000001</v>
      </c>
      <c r="D81" s="38">
        <v>1904.15</v>
      </c>
      <c r="E81" s="24">
        <v>23839.759999999998</v>
      </c>
      <c r="F81" s="64">
        <v>102385.51</v>
      </c>
      <c r="G81" s="24">
        <f>SUM(C81:F81)</f>
        <v>155040.14000000001</v>
      </c>
    </row>
    <row r="82" spans="1:7" ht="15.75">
      <c r="A82" s="33" t="s">
        <v>16</v>
      </c>
      <c r="B82" s="108">
        <f>SUM(B81)</f>
        <v>5787</v>
      </c>
      <c r="C82" s="44">
        <f>SUM(C81)</f>
        <v>26910.720000000001</v>
      </c>
      <c r="D82" s="35">
        <f>SUM(D81)</f>
        <v>1904.15</v>
      </c>
      <c r="E82" s="50">
        <f>SUM(E81)</f>
        <v>23839.759999999998</v>
      </c>
      <c r="F82" s="65">
        <f>SUM(F81)</f>
        <v>102385.51</v>
      </c>
      <c r="G82" s="44">
        <f>SUM(C82:F82)</f>
        <v>155040.14000000001</v>
      </c>
    </row>
    <row r="83" spans="1:7" ht="15.75">
      <c r="A83" s="80" t="s">
        <v>76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3721.72</v>
      </c>
      <c r="D90" s="38">
        <v>74.03</v>
      </c>
      <c r="E90" s="40">
        <v>3023.99</v>
      </c>
      <c r="F90" s="59">
        <v>0</v>
      </c>
      <c r="G90" s="24">
        <f t="shared" ref="G90:G95" si="3">SUM(C90:F90)</f>
        <v>6819.74</v>
      </c>
    </row>
    <row r="91" spans="1:7" ht="15.75">
      <c r="A91" s="18" t="s">
        <v>40</v>
      </c>
      <c r="B91" s="102">
        <v>1475.3</v>
      </c>
      <c r="C91" s="24">
        <v>4277.4399999999996</v>
      </c>
      <c r="D91" s="38">
        <v>54.55</v>
      </c>
      <c r="E91" s="39">
        <v>4218.91</v>
      </c>
      <c r="F91" s="38">
        <v>0</v>
      </c>
      <c r="G91" s="24">
        <f t="shared" si="3"/>
        <v>8550.9</v>
      </c>
    </row>
    <row r="92" spans="1:7" ht="15.75">
      <c r="A92" s="18" t="s">
        <v>41</v>
      </c>
      <c r="B92" s="102">
        <v>1475.8</v>
      </c>
      <c r="C92" s="24">
        <v>2648.36</v>
      </c>
      <c r="D92" s="38">
        <v>125.36</v>
      </c>
      <c r="E92" s="40">
        <v>6473.23</v>
      </c>
      <c r="F92" s="38">
        <v>0</v>
      </c>
      <c r="G92" s="24">
        <f t="shared" si="3"/>
        <v>9246.9500000000007</v>
      </c>
    </row>
    <row r="93" spans="1:7" ht="15.75">
      <c r="A93" s="41" t="s">
        <v>42</v>
      </c>
      <c r="B93" s="123">
        <v>1471.9</v>
      </c>
      <c r="C93" s="22">
        <v>3720.2</v>
      </c>
      <c r="D93" s="42">
        <v>53.1</v>
      </c>
      <c r="E93" s="40">
        <v>0</v>
      </c>
      <c r="F93" s="42">
        <v>0</v>
      </c>
      <c r="G93" s="22">
        <f t="shared" si="3"/>
        <v>3773.2999999999997</v>
      </c>
    </row>
    <row r="94" spans="1:7" ht="15.75">
      <c r="A94" s="41" t="s">
        <v>43</v>
      </c>
      <c r="B94" s="123">
        <v>7715.2</v>
      </c>
      <c r="C94" s="22">
        <v>25347.81</v>
      </c>
      <c r="D94" s="42">
        <v>474.99</v>
      </c>
      <c r="E94" s="93">
        <v>6446.04</v>
      </c>
      <c r="F94" s="66">
        <v>0</v>
      </c>
      <c r="G94" s="22">
        <f t="shared" si="3"/>
        <v>32268.840000000004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39715.53</v>
      </c>
      <c r="D95" s="35">
        <f>SUM(D90:D94)</f>
        <v>782.03</v>
      </c>
      <c r="E95" s="79">
        <f>SUM(E90:E94)</f>
        <v>20162.169999999998</v>
      </c>
      <c r="F95" s="36">
        <f>SUM(F90:F94)</f>
        <v>0</v>
      </c>
      <c r="G95" s="44">
        <f t="shared" si="3"/>
        <v>60659.729999999996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4876.8599999999997</v>
      </c>
      <c r="D103" s="24">
        <v>55.27</v>
      </c>
      <c r="E103" s="55">
        <v>0</v>
      </c>
      <c r="F103" s="32">
        <v>0</v>
      </c>
      <c r="G103" s="66">
        <f>SUM(C103:F103)</f>
        <v>4932.13</v>
      </c>
    </row>
    <row r="104" spans="1:7" ht="15.75">
      <c r="A104" s="18" t="s">
        <v>46</v>
      </c>
      <c r="B104" s="102">
        <v>1979</v>
      </c>
      <c r="C104" s="24">
        <v>1703.91</v>
      </c>
      <c r="D104" s="38">
        <v>54.23</v>
      </c>
      <c r="E104" s="40">
        <v>3552.37</v>
      </c>
      <c r="F104" s="40">
        <v>0</v>
      </c>
      <c r="G104" s="24">
        <f>SUM(C104:F104)</f>
        <v>5310.51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6580.7699999999995</v>
      </c>
      <c r="D105" s="35">
        <f>SUM(D103:D104)</f>
        <v>109.5</v>
      </c>
      <c r="E105" s="44">
        <f>SUM(E103:E104)</f>
        <v>3552.37</v>
      </c>
      <c r="F105" s="60">
        <f>SUM(F103:F104)</f>
        <v>0</v>
      </c>
      <c r="G105" s="44">
        <f>SUM(C105:F105)</f>
        <v>10242.64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26151.86</v>
      </c>
      <c r="D111" s="70">
        <v>900.72</v>
      </c>
      <c r="E111" s="87">
        <v>22584.94</v>
      </c>
      <c r="F111" s="94">
        <v>73199.839999999997</v>
      </c>
      <c r="G111" s="71">
        <f>SUM(C111:F111)</f>
        <v>122837.36</v>
      </c>
    </row>
    <row r="112" spans="1:7" ht="15.75">
      <c r="A112" s="33" t="s">
        <v>16</v>
      </c>
      <c r="B112" s="102">
        <v>5630.5</v>
      </c>
      <c r="C112" s="34">
        <f>SUM(C111)</f>
        <v>26151.86</v>
      </c>
      <c r="D112" s="35">
        <f>SUM(D111)</f>
        <v>900.72</v>
      </c>
      <c r="E112" s="95">
        <f>SUM(E111)</f>
        <v>22584.94</v>
      </c>
      <c r="F112" s="50">
        <f>SUM(F111)</f>
        <v>73199.839999999997</v>
      </c>
      <c r="G112" s="44">
        <f>SUM(C112:F112)</f>
        <v>122837.36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390440.98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14262.519999999997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258163.52999999997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467715.5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1130582.53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1116320.01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127"/>
  <sheetViews>
    <sheetView workbookViewId="0">
      <selection activeCell="J18" sqref="J18"/>
    </sheetView>
  </sheetViews>
  <sheetFormatPr defaultRowHeight="14.25"/>
  <cols>
    <col min="1" max="1" width="25.875" customWidth="1"/>
    <col min="2" max="2" width="16.125" customWidth="1"/>
    <col min="3" max="3" width="17.25" customWidth="1"/>
    <col min="4" max="4" width="14.75" customWidth="1"/>
    <col min="5" max="5" width="11.375" customWidth="1"/>
    <col min="6" max="6" width="15.75" customWidth="1"/>
    <col min="7" max="7" width="18.62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9" t="s">
        <v>70</v>
      </c>
      <c r="B2" s="130"/>
      <c r="C2" s="131"/>
      <c r="D2" s="131"/>
      <c r="E2" s="131"/>
      <c r="F2" s="131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12062.42</v>
      </c>
      <c r="D8" s="20">
        <v>335.57</v>
      </c>
      <c r="E8" s="76">
        <v>4000.23</v>
      </c>
      <c r="F8" s="21">
        <v>1114.32</v>
      </c>
      <c r="G8" s="22">
        <f t="shared" ref="G8:G15" si="0">SUM(C8:F8)</f>
        <v>17512.54</v>
      </c>
    </row>
    <row r="9" spans="1:7" ht="15.75">
      <c r="A9" s="18" t="s">
        <v>10</v>
      </c>
      <c r="B9" s="102">
        <v>5338.3</v>
      </c>
      <c r="C9" s="19">
        <v>27609.02</v>
      </c>
      <c r="D9" s="20">
        <v>3573.46</v>
      </c>
      <c r="E9" s="76">
        <v>7667.18</v>
      </c>
      <c r="F9" s="23">
        <v>11749.76</v>
      </c>
      <c r="G9" s="24">
        <f t="shared" si="0"/>
        <v>50599.420000000006</v>
      </c>
    </row>
    <row r="10" spans="1:7" ht="15.75">
      <c r="A10" s="18" t="s">
        <v>11</v>
      </c>
      <c r="B10" s="102">
        <v>7223.3</v>
      </c>
      <c r="C10" s="19">
        <v>31730.49</v>
      </c>
      <c r="D10" s="20">
        <v>988.96</v>
      </c>
      <c r="E10" s="76">
        <v>14095.28</v>
      </c>
      <c r="F10" s="25">
        <v>30225.52</v>
      </c>
      <c r="G10" s="24">
        <f t="shared" si="0"/>
        <v>77040.25</v>
      </c>
    </row>
    <row r="11" spans="1:7" ht="15.75">
      <c r="A11" s="18" t="s">
        <v>12</v>
      </c>
      <c r="B11" s="102">
        <v>5395</v>
      </c>
      <c r="C11" s="19">
        <v>36108.980000000003</v>
      </c>
      <c r="D11" s="20">
        <v>1298.98</v>
      </c>
      <c r="E11" s="76">
        <v>16638.47</v>
      </c>
      <c r="F11" s="23">
        <v>107177.58</v>
      </c>
      <c r="G11" s="24">
        <f t="shared" si="0"/>
        <v>161224.01</v>
      </c>
    </row>
    <row r="12" spans="1:7" ht="15.75">
      <c r="A12" s="26" t="s">
        <v>13</v>
      </c>
      <c r="B12" s="102">
        <v>3856.3</v>
      </c>
      <c r="C12" s="19">
        <v>11125.24</v>
      </c>
      <c r="D12" s="20">
        <v>170.39</v>
      </c>
      <c r="E12" s="76">
        <v>22919.23</v>
      </c>
      <c r="F12" s="23">
        <v>4588.29</v>
      </c>
      <c r="G12" s="24">
        <f t="shared" si="0"/>
        <v>38803.15</v>
      </c>
    </row>
    <row r="13" spans="1:7" ht="15.75">
      <c r="A13" s="26" t="s">
        <v>14</v>
      </c>
      <c r="B13" s="102">
        <v>3917.53</v>
      </c>
      <c r="C13" s="20">
        <v>20783.36</v>
      </c>
      <c r="D13" s="19">
        <v>554.41999999999996</v>
      </c>
      <c r="E13" s="77">
        <v>0</v>
      </c>
      <c r="F13" s="27">
        <v>0</v>
      </c>
      <c r="G13" s="24">
        <f t="shared" si="0"/>
        <v>21337.78</v>
      </c>
    </row>
    <row r="14" spans="1:7" ht="15.75">
      <c r="A14" s="28" t="s">
        <v>15</v>
      </c>
      <c r="B14" s="123">
        <v>0</v>
      </c>
      <c r="C14" s="29">
        <f>259.26+104.39+0.02+41.38+4.63+0.4</f>
        <v>410.07999999999993</v>
      </c>
      <c r="D14" s="30">
        <f>2.72+0.03</f>
        <v>2.75</v>
      </c>
      <c r="E14" s="78">
        <v>0</v>
      </c>
      <c r="F14" s="31">
        <v>0</v>
      </c>
      <c r="G14" s="32">
        <f t="shared" si="0"/>
        <v>412.82999999999993</v>
      </c>
    </row>
    <row r="15" spans="1:7" ht="15.75">
      <c r="A15" s="33" t="s">
        <v>16</v>
      </c>
      <c r="B15" s="102">
        <f>SUM(B8:B14)</f>
        <v>28484.53</v>
      </c>
      <c r="C15" s="34">
        <f>SUM(C8:C14)</f>
        <v>139829.59</v>
      </c>
      <c r="D15" s="35">
        <f>SUM(D8:D14)</f>
        <v>6924.53</v>
      </c>
      <c r="E15" s="79">
        <f>SUM(E8:E14)</f>
        <v>65320.39</v>
      </c>
      <c r="F15" s="36">
        <f>SUM(F8:F14)</f>
        <v>154855.47</v>
      </c>
      <c r="G15" s="37">
        <f t="shared" si="0"/>
        <v>366929.98</v>
      </c>
    </row>
    <row r="16" spans="1:7" ht="15.75">
      <c r="A16" s="80" t="s">
        <v>73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6034.24</v>
      </c>
      <c r="D24" s="38">
        <v>64.650000000000006</v>
      </c>
      <c r="E24" s="82">
        <v>9851.43</v>
      </c>
      <c r="F24" s="40">
        <v>0</v>
      </c>
      <c r="G24" s="22">
        <f>SUM(C24:F24)</f>
        <v>15950.32</v>
      </c>
    </row>
    <row r="25" spans="1:7" ht="15.75">
      <c r="A25" s="18" t="s">
        <v>19</v>
      </c>
      <c r="B25" s="102">
        <v>3379.8</v>
      </c>
      <c r="C25" s="24">
        <v>16471.52</v>
      </c>
      <c r="D25" s="38">
        <v>224.59</v>
      </c>
      <c r="E25" s="83">
        <v>14508.25</v>
      </c>
      <c r="F25" s="38">
        <v>4129.76</v>
      </c>
      <c r="G25" s="24">
        <f>SUM(C25:F25)</f>
        <v>35334.120000000003</v>
      </c>
    </row>
    <row r="26" spans="1:7" ht="15.75">
      <c r="A26" s="41" t="s">
        <v>20</v>
      </c>
      <c r="B26" s="123">
        <v>3569.01</v>
      </c>
      <c r="C26" s="22">
        <v>25613.52</v>
      </c>
      <c r="D26" s="42">
        <v>1061.04</v>
      </c>
      <c r="E26" s="82">
        <v>16395.95</v>
      </c>
      <c r="F26" s="43">
        <v>19354.79</v>
      </c>
      <c r="G26" s="22">
        <f>SUM(C26:F26)</f>
        <v>62425.3</v>
      </c>
    </row>
    <row r="27" spans="1:7" ht="15.75">
      <c r="A27" s="28" t="s">
        <v>15</v>
      </c>
      <c r="B27" s="123">
        <v>0</v>
      </c>
      <c r="C27" s="22">
        <f>121.49</f>
        <v>121.49</v>
      </c>
      <c r="D27" s="42">
        <f>3.19</f>
        <v>3.19</v>
      </c>
      <c r="E27" s="84">
        <v>0</v>
      </c>
      <c r="F27" s="42">
        <v>0</v>
      </c>
      <c r="G27" s="22">
        <f>SUM(C27:F27)</f>
        <v>124.67999999999999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48240.77</v>
      </c>
      <c r="D28" s="35">
        <f>SUM(D24:D27)</f>
        <v>1353.47</v>
      </c>
      <c r="E28" s="79">
        <f>SUM(E24:E27)</f>
        <v>40755.630000000005</v>
      </c>
      <c r="F28" s="36">
        <f>SUM(F24:F27)</f>
        <v>23484.550000000003</v>
      </c>
      <c r="G28" s="44">
        <f>SUM(C28:F28)</f>
        <v>113834.42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20628.04</v>
      </c>
      <c r="D38" s="38">
        <v>812.1</v>
      </c>
      <c r="E38" s="85">
        <v>6599.51</v>
      </c>
      <c r="F38" s="24">
        <v>1789.34</v>
      </c>
      <c r="G38" s="24">
        <f>SUM(C38:F38)</f>
        <v>29828.99</v>
      </c>
    </row>
    <row r="39" spans="1:7" ht="15.75">
      <c r="A39" s="33" t="s">
        <v>16</v>
      </c>
      <c r="B39" s="107">
        <f>SUM(B38)</f>
        <v>5359.66</v>
      </c>
      <c r="C39" s="44">
        <f>SUM(C38)</f>
        <v>20628.04</v>
      </c>
      <c r="D39" s="35">
        <f>SUM(D38)</f>
        <v>812.1</v>
      </c>
      <c r="E39" s="86">
        <f>SUM(E38)</f>
        <v>6599.51</v>
      </c>
      <c r="F39" s="50">
        <f>SUM(F38)</f>
        <v>1789.34</v>
      </c>
      <c r="G39" s="44">
        <f>SUM(C39:F39)</f>
        <v>29828.99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20585.12</v>
      </c>
      <c r="D46" s="38">
        <v>481.8</v>
      </c>
      <c r="E46" s="87">
        <v>9178.23</v>
      </c>
      <c r="F46" s="51">
        <v>6293.84</v>
      </c>
      <c r="G46" s="24">
        <f t="shared" ref="G46:G51" si="1">SUM(C46:F46)</f>
        <v>36538.99</v>
      </c>
    </row>
    <row r="47" spans="1:7" ht="15.75">
      <c r="A47" s="52" t="s">
        <v>25</v>
      </c>
      <c r="B47" s="124">
        <v>4352.3999999999996</v>
      </c>
      <c r="C47" s="53">
        <v>10908.56</v>
      </c>
      <c r="D47" s="54">
        <v>474.88</v>
      </c>
      <c r="E47" s="88">
        <v>9095.4500000000007</v>
      </c>
      <c r="F47" s="54">
        <v>13506.36</v>
      </c>
      <c r="G47" s="53">
        <f t="shared" si="1"/>
        <v>33985.25</v>
      </c>
    </row>
    <row r="48" spans="1:7" ht="15.75">
      <c r="A48" s="18" t="s">
        <v>26</v>
      </c>
      <c r="B48" s="102">
        <v>4367</v>
      </c>
      <c r="C48" s="24">
        <v>22196.95</v>
      </c>
      <c r="D48" s="38">
        <v>1729</v>
      </c>
      <c r="E48" s="87">
        <v>9163.06</v>
      </c>
      <c r="F48" s="38">
        <v>81713.05</v>
      </c>
      <c r="G48" s="24">
        <f t="shared" si="1"/>
        <v>114802.06</v>
      </c>
    </row>
    <row r="49" spans="1:7" ht="15.75">
      <c r="A49" s="18" t="s">
        <v>27</v>
      </c>
      <c r="B49" s="102">
        <v>4386</v>
      </c>
      <c r="C49" s="24">
        <v>15914.89</v>
      </c>
      <c r="D49" s="24">
        <v>729.73</v>
      </c>
      <c r="E49" s="87">
        <v>2301.73</v>
      </c>
      <c r="F49" s="24">
        <v>9999.31</v>
      </c>
      <c r="G49" s="24">
        <f t="shared" si="1"/>
        <v>28945.659999999996</v>
      </c>
    </row>
    <row r="50" spans="1:7" ht="15.75">
      <c r="A50" s="28" t="s">
        <v>15</v>
      </c>
      <c r="B50" s="102">
        <v>0</v>
      </c>
      <c r="C50" s="55">
        <f>411.4</f>
        <v>411.4</v>
      </c>
      <c r="D50" s="32">
        <v>3.7</v>
      </c>
      <c r="E50" s="89">
        <v>0</v>
      </c>
      <c r="F50" s="32">
        <v>0</v>
      </c>
      <c r="G50" s="32">
        <f t="shared" si="1"/>
        <v>415.09999999999997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70016.92</v>
      </c>
      <c r="D51" s="35">
        <f>SUM(D46:D50)</f>
        <v>3419.11</v>
      </c>
      <c r="E51" s="79">
        <f>SUM(E46:E50)</f>
        <v>29738.469999999998</v>
      </c>
      <c r="F51" s="56">
        <f>SUM(F46:F50)</f>
        <v>111512.56</v>
      </c>
      <c r="G51" s="44">
        <f t="shared" si="1"/>
        <v>214687.06</v>
      </c>
    </row>
    <row r="52" spans="1:7" ht="15.75">
      <c r="A52" s="80" t="s">
        <v>74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9205.7000000000007</v>
      </c>
      <c r="D59" s="38">
        <v>257.89999999999998</v>
      </c>
      <c r="E59" s="57">
        <v>0</v>
      </c>
      <c r="F59" s="40">
        <v>0</v>
      </c>
      <c r="G59" s="24">
        <f>SUM(C59:F59)</f>
        <v>9463.6</v>
      </c>
    </row>
    <row r="60" spans="1:7" ht="15.75">
      <c r="A60" s="33" t="s">
        <v>16</v>
      </c>
      <c r="B60" s="108">
        <f>SUM(B59)</f>
        <v>4163.2</v>
      </c>
      <c r="C60" s="44">
        <f>SUM(C59)</f>
        <v>9205.7000000000007</v>
      </c>
      <c r="D60" s="35">
        <f>SUM(D59)</f>
        <v>257.89999999999998</v>
      </c>
      <c r="E60" s="58">
        <f>SUM(E59)</f>
        <v>0</v>
      </c>
      <c r="F60" s="58">
        <v>0</v>
      </c>
      <c r="G60" s="44">
        <f>SUM(C60:F60)</f>
        <v>9463.6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10609.25</v>
      </c>
      <c r="D68" s="38">
        <v>133.80000000000001</v>
      </c>
      <c r="E68" s="87">
        <v>15141.23</v>
      </c>
      <c r="F68" s="59">
        <v>5570.73</v>
      </c>
      <c r="G68" s="24">
        <f t="shared" ref="G68:G74" si="2">SUM(C68:F68)</f>
        <v>31455.01</v>
      </c>
    </row>
    <row r="69" spans="1:7" ht="15.75">
      <c r="A69" s="18" t="s">
        <v>32</v>
      </c>
      <c r="B69" s="102">
        <v>3353.2</v>
      </c>
      <c r="C69" s="24">
        <v>10686.93</v>
      </c>
      <c r="D69" s="38">
        <v>266.08999999999997</v>
      </c>
      <c r="E69" s="87">
        <v>0</v>
      </c>
      <c r="F69" s="59">
        <v>0</v>
      </c>
      <c r="G69" s="24">
        <f t="shared" si="2"/>
        <v>10953.02</v>
      </c>
    </row>
    <row r="70" spans="1:7" ht="15.75">
      <c r="A70" s="18" t="s">
        <v>33</v>
      </c>
      <c r="B70" s="102">
        <v>2205.1</v>
      </c>
      <c r="C70" s="24">
        <v>7876.81</v>
      </c>
      <c r="D70" s="38">
        <v>86.44</v>
      </c>
      <c r="E70" s="87">
        <v>0</v>
      </c>
      <c r="F70" s="59">
        <v>0</v>
      </c>
      <c r="G70" s="24">
        <f t="shared" si="2"/>
        <v>7963.25</v>
      </c>
    </row>
    <row r="71" spans="1:7" ht="15.75">
      <c r="A71" s="18" t="s">
        <v>34</v>
      </c>
      <c r="B71" s="102">
        <v>4173.4799999999996</v>
      </c>
      <c r="C71" s="38">
        <v>14719.39</v>
      </c>
      <c r="D71" s="24">
        <v>184.35</v>
      </c>
      <c r="E71" s="90">
        <v>0</v>
      </c>
      <c r="F71" s="40">
        <v>0</v>
      </c>
      <c r="G71" s="24">
        <f t="shared" si="2"/>
        <v>14903.74</v>
      </c>
    </row>
    <row r="72" spans="1:7" ht="15.75">
      <c r="A72" s="41" t="s">
        <v>35</v>
      </c>
      <c r="B72" s="123">
        <v>1710.1</v>
      </c>
      <c r="C72" s="42">
        <v>3555.13</v>
      </c>
      <c r="D72" s="32">
        <v>91.48</v>
      </c>
      <c r="E72" s="89">
        <v>0</v>
      </c>
      <c r="F72" s="32">
        <v>0</v>
      </c>
      <c r="G72" s="22">
        <f t="shared" si="2"/>
        <v>3646.61</v>
      </c>
    </row>
    <row r="73" spans="1:7" ht="15.75">
      <c r="A73" s="28" t="s">
        <v>15</v>
      </c>
      <c r="B73" s="123">
        <v>0</v>
      </c>
      <c r="C73" s="42">
        <f>115.41+60.53+185.91+165.67</f>
        <v>527.52</v>
      </c>
      <c r="D73" s="40">
        <f>3.05+1.76+4.45+5.54</f>
        <v>14.8</v>
      </c>
      <c r="E73" s="89">
        <v>0</v>
      </c>
      <c r="F73" s="40">
        <v>0</v>
      </c>
      <c r="G73" s="22">
        <f t="shared" si="2"/>
        <v>542.31999999999994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47975.03</v>
      </c>
      <c r="D74" s="35">
        <f>SUM(D68:D73)</f>
        <v>776.95999999999992</v>
      </c>
      <c r="E74" s="91">
        <f>SUM(E68:E73)</f>
        <v>15141.23</v>
      </c>
      <c r="F74" s="60">
        <f>SUM(F68:F73)</f>
        <v>5570.73</v>
      </c>
      <c r="G74" s="44">
        <f t="shared" si="2"/>
        <v>69463.95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29114.3</v>
      </c>
      <c r="D81" s="38">
        <v>1816.04</v>
      </c>
      <c r="E81" s="24">
        <v>19607.91</v>
      </c>
      <c r="F81" s="64">
        <v>102245.02</v>
      </c>
      <c r="G81" s="24">
        <f>SUM(C81:F81)</f>
        <v>152783.27000000002</v>
      </c>
    </row>
    <row r="82" spans="1:7" ht="15.75">
      <c r="A82" s="33" t="s">
        <v>16</v>
      </c>
      <c r="B82" s="108">
        <f>SUM(B81)</f>
        <v>5787</v>
      </c>
      <c r="C82" s="44">
        <f>SUM(C81)</f>
        <v>29114.3</v>
      </c>
      <c r="D82" s="35">
        <f>SUM(D81)</f>
        <v>1816.04</v>
      </c>
      <c r="E82" s="50">
        <f>SUM(E81)</f>
        <v>19607.91</v>
      </c>
      <c r="F82" s="65">
        <f>SUM(F81)</f>
        <v>102245.02</v>
      </c>
      <c r="G82" s="44">
        <f>SUM(C82:F82)</f>
        <v>152783.27000000002</v>
      </c>
    </row>
    <row r="83" spans="1:7" ht="15.75">
      <c r="A83" s="80" t="s">
        <v>71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3766.41</v>
      </c>
      <c r="D90" s="38">
        <v>66.739999999999995</v>
      </c>
      <c r="E90" s="40">
        <v>3023.99</v>
      </c>
      <c r="F90" s="59">
        <v>0</v>
      </c>
      <c r="G90" s="24">
        <f t="shared" ref="G90:G95" si="3">SUM(C90:F90)</f>
        <v>6857.1399999999994</v>
      </c>
    </row>
    <row r="91" spans="1:7" ht="15.75">
      <c r="A91" s="18" t="s">
        <v>40</v>
      </c>
      <c r="B91" s="102">
        <v>1475.3</v>
      </c>
      <c r="C91" s="24">
        <v>4583.16</v>
      </c>
      <c r="D91" s="38">
        <v>230.76</v>
      </c>
      <c r="E91" s="39">
        <v>4689.4399999999996</v>
      </c>
      <c r="F91" s="38">
        <v>0</v>
      </c>
      <c r="G91" s="24">
        <f t="shared" si="3"/>
        <v>9503.36</v>
      </c>
    </row>
    <row r="92" spans="1:7" ht="15.75">
      <c r="A92" s="18" t="s">
        <v>41</v>
      </c>
      <c r="B92" s="102">
        <v>1475.8</v>
      </c>
      <c r="C92" s="24">
        <v>8325.69</v>
      </c>
      <c r="D92" s="38">
        <v>198.03</v>
      </c>
      <c r="E92" s="40">
        <v>0</v>
      </c>
      <c r="F92" s="38">
        <v>0</v>
      </c>
      <c r="G92" s="24">
        <f t="shared" si="3"/>
        <v>8523.7200000000012</v>
      </c>
    </row>
    <row r="93" spans="1:7" ht="15.75">
      <c r="A93" s="41" t="s">
        <v>42</v>
      </c>
      <c r="B93" s="123">
        <v>1471.9</v>
      </c>
      <c r="C93" s="22">
        <v>3651.03</v>
      </c>
      <c r="D93" s="42">
        <v>28.7</v>
      </c>
      <c r="E93" s="40">
        <v>0</v>
      </c>
      <c r="F93" s="42">
        <v>0</v>
      </c>
      <c r="G93" s="22">
        <f t="shared" si="3"/>
        <v>3679.73</v>
      </c>
    </row>
    <row r="94" spans="1:7" ht="15.75">
      <c r="A94" s="41" t="s">
        <v>43</v>
      </c>
      <c r="B94" s="123">
        <v>7715.2</v>
      </c>
      <c r="C94" s="22">
        <v>27710.13</v>
      </c>
      <c r="D94" s="42">
        <v>717.16</v>
      </c>
      <c r="E94" s="93">
        <v>6537.06</v>
      </c>
      <c r="F94" s="66">
        <v>0</v>
      </c>
      <c r="G94" s="22">
        <f t="shared" si="3"/>
        <v>34964.35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48036.42</v>
      </c>
      <c r="D95" s="35">
        <f>SUM(D90:D94)</f>
        <v>1241.3899999999999</v>
      </c>
      <c r="E95" s="79">
        <f>SUM(E90:E94)</f>
        <v>14250.49</v>
      </c>
      <c r="F95" s="36">
        <f>SUM(F90:F94)</f>
        <v>0</v>
      </c>
      <c r="G95" s="44">
        <f t="shared" si="3"/>
        <v>63528.299999999996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10588.65</v>
      </c>
      <c r="D103" s="24">
        <v>387.71</v>
      </c>
      <c r="E103" s="55">
        <v>0</v>
      </c>
      <c r="F103" s="32">
        <v>0</v>
      </c>
      <c r="G103" s="66">
        <f>SUM(C103:F103)</f>
        <v>10976.359999999999</v>
      </c>
    </row>
    <row r="104" spans="1:7" ht="15.75">
      <c r="A104" s="18" t="s">
        <v>46</v>
      </c>
      <c r="B104" s="102">
        <v>1979</v>
      </c>
      <c r="C104" s="24">
        <v>6822.35</v>
      </c>
      <c r="D104" s="38">
        <v>190.17</v>
      </c>
      <c r="E104" s="40">
        <v>0</v>
      </c>
      <c r="F104" s="40">
        <v>0</v>
      </c>
      <c r="G104" s="24">
        <f>SUM(C104:F104)</f>
        <v>7012.52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17411</v>
      </c>
      <c r="D105" s="35">
        <f>SUM(D103:D104)</f>
        <v>577.88</v>
      </c>
      <c r="E105" s="44">
        <f>SUM(E103:E104)</f>
        <v>0</v>
      </c>
      <c r="F105" s="60">
        <f>SUM(F103:F104)</f>
        <v>0</v>
      </c>
      <c r="G105" s="44">
        <f>SUM(C105:F105)</f>
        <v>17988.88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20224.060000000001</v>
      </c>
      <c r="D111" s="70">
        <v>1319.32</v>
      </c>
      <c r="E111" s="87">
        <v>22584.94</v>
      </c>
      <c r="F111" s="94">
        <v>73476.679999999993</v>
      </c>
      <c r="G111" s="71">
        <f>SUM(C111:F111)</f>
        <v>117605</v>
      </c>
    </row>
    <row r="112" spans="1:7" ht="15.75">
      <c r="A112" s="33" t="s">
        <v>16</v>
      </c>
      <c r="B112" s="102">
        <v>5630.5</v>
      </c>
      <c r="C112" s="34">
        <f>SUM(C111)</f>
        <v>20224.060000000001</v>
      </c>
      <c r="D112" s="35">
        <f>SUM(D111)</f>
        <v>1319.32</v>
      </c>
      <c r="E112" s="95">
        <f>SUM(E111)</f>
        <v>22584.94</v>
      </c>
      <c r="F112" s="50">
        <f>SUM(F111)</f>
        <v>73476.679999999993</v>
      </c>
      <c r="G112" s="44">
        <f>SUM(C112:F112)</f>
        <v>117605</v>
      </c>
    </row>
    <row r="113" spans="1:7" ht="15.75">
      <c r="A113" s="80" t="s">
        <v>72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450681.83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18498.7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213998.57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472934.35000000003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1156113.45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1137614.75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7"/>
  <sheetViews>
    <sheetView workbookViewId="0">
      <selection sqref="A1:G142"/>
    </sheetView>
  </sheetViews>
  <sheetFormatPr defaultRowHeight="14.25"/>
  <cols>
    <col min="1" max="1" width="28.5" customWidth="1"/>
    <col min="2" max="2" width="16.125" customWidth="1"/>
    <col min="3" max="3" width="15" customWidth="1"/>
    <col min="4" max="4" width="14.25" customWidth="1"/>
    <col min="5" max="5" width="12.25" customWidth="1"/>
    <col min="6" max="6" width="13" customWidth="1"/>
    <col min="7" max="7" width="17.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69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8279.2900000000009</v>
      </c>
      <c r="D8" s="20">
        <v>368.9</v>
      </c>
      <c r="E8" s="76">
        <v>2315.7800000000002</v>
      </c>
      <c r="F8" s="21">
        <v>3294.15</v>
      </c>
      <c r="G8" s="22">
        <f t="shared" ref="G8:G15" si="0">SUM(C8:F8)</f>
        <v>14258.12</v>
      </c>
    </row>
    <row r="9" spans="1:7" ht="15.75">
      <c r="A9" s="18" t="s">
        <v>10</v>
      </c>
      <c r="B9" s="102">
        <v>5338.3</v>
      </c>
      <c r="C9" s="19">
        <v>29684.53</v>
      </c>
      <c r="D9" s="20">
        <v>3392.12</v>
      </c>
      <c r="E9" s="76">
        <v>7667.18</v>
      </c>
      <c r="F9" s="23">
        <v>11884.85</v>
      </c>
      <c r="G9" s="24">
        <f t="shared" si="0"/>
        <v>52628.68</v>
      </c>
    </row>
    <row r="10" spans="1:7" ht="15.75">
      <c r="A10" s="18" t="s">
        <v>11</v>
      </c>
      <c r="B10" s="102">
        <v>7223.3</v>
      </c>
      <c r="C10" s="19">
        <v>20967.84</v>
      </c>
      <c r="D10" s="20">
        <v>947.99</v>
      </c>
      <c r="E10" s="76">
        <v>12119.08</v>
      </c>
      <c r="F10" s="25">
        <v>33217.35</v>
      </c>
      <c r="G10" s="24">
        <f t="shared" si="0"/>
        <v>67252.260000000009</v>
      </c>
    </row>
    <row r="11" spans="1:7" ht="15.75">
      <c r="A11" s="18" t="s">
        <v>12</v>
      </c>
      <c r="B11" s="102">
        <v>5395</v>
      </c>
      <c r="C11" s="19">
        <v>30334.44</v>
      </c>
      <c r="D11" s="20">
        <v>1126.28</v>
      </c>
      <c r="E11" s="76">
        <v>15468.31</v>
      </c>
      <c r="F11" s="23">
        <v>107824.84</v>
      </c>
      <c r="G11" s="24">
        <f t="shared" si="0"/>
        <v>154753.87</v>
      </c>
    </row>
    <row r="12" spans="1:7" ht="15.75">
      <c r="A12" s="26" t="s">
        <v>13</v>
      </c>
      <c r="B12" s="102">
        <v>3856.3</v>
      </c>
      <c r="C12" s="19">
        <v>12231.87</v>
      </c>
      <c r="D12" s="20">
        <v>244.6</v>
      </c>
      <c r="E12" s="76">
        <v>17829.78</v>
      </c>
      <c r="F12" s="23">
        <v>4303.38</v>
      </c>
      <c r="G12" s="24">
        <f t="shared" si="0"/>
        <v>34609.629999999997</v>
      </c>
    </row>
    <row r="13" spans="1:7" ht="15.75">
      <c r="A13" s="26" t="s">
        <v>14</v>
      </c>
      <c r="B13" s="102">
        <v>3917.53</v>
      </c>
      <c r="C13" s="20">
        <v>12863.43</v>
      </c>
      <c r="D13" s="19">
        <v>372.32</v>
      </c>
      <c r="E13" s="77">
        <v>0</v>
      </c>
      <c r="F13" s="27">
        <v>0</v>
      </c>
      <c r="G13" s="24">
        <f t="shared" si="0"/>
        <v>13235.75</v>
      </c>
    </row>
    <row r="14" spans="1:7" ht="15.75">
      <c r="A14" s="28" t="s">
        <v>15</v>
      </c>
      <c r="B14" s="123">
        <v>0</v>
      </c>
      <c r="C14" s="29">
        <v>197.54</v>
      </c>
      <c r="D14" s="30">
        <v>1.18</v>
      </c>
      <c r="E14" s="78">
        <v>0</v>
      </c>
      <c r="F14" s="31">
        <v>0</v>
      </c>
      <c r="G14" s="32">
        <f t="shared" si="0"/>
        <v>198.72</v>
      </c>
    </row>
    <row r="15" spans="1:7" ht="15.75">
      <c r="A15" s="33" t="s">
        <v>16</v>
      </c>
      <c r="B15" s="102">
        <f>SUM(B8:B14)</f>
        <v>28484.53</v>
      </c>
      <c r="C15" s="34">
        <f>SUM(C8:C14)</f>
        <v>114558.93999999999</v>
      </c>
      <c r="D15" s="35">
        <f>SUM(D8:D14)</f>
        <v>6453.39</v>
      </c>
      <c r="E15" s="79">
        <f>SUM(E8:E14)</f>
        <v>55400.13</v>
      </c>
      <c r="F15" s="36">
        <f>SUM(F8:F14)</f>
        <v>160524.57</v>
      </c>
      <c r="G15" s="37">
        <f t="shared" si="0"/>
        <v>336937.03</v>
      </c>
    </row>
    <row r="16" spans="1:7" ht="15.75">
      <c r="A16" s="80" t="s">
        <v>65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4050.7</v>
      </c>
      <c r="D24" s="38">
        <v>83.55</v>
      </c>
      <c r="E24" s="82">
        <v>8602.41</v>
      </c>
      <c r="F24" s="40">
        <v>7617.48</v>
      </c>
      <c r="G24" s="22">
        <f>SUM(C24:F24)</f>
        <v>20354.14</v>
      </c>
    </row>
    <row r="25" spans="1:7" ht="15.75">
      <c r="A25" s="18" t="s">
        <v>19</v>
      </c>
      <c r="B25" s="102">
        <v>3379.8</v>
      </c>
      <c r="C25" s="24">
        <v>7670.84</v>
      </c>
      <c r="D25" s="38">
        <v>417.26</v>
      </c>
      <c r="E25" s="83">
        <v>14508.25</v>
      </c>
      <c r="F25" s="38">
        <v>4913.63</v>
      </c>
      <c r="G25" s="24">
        <f>SUM(C25:F25)</f>
        <v>27509.98</v>
      </c>
    </row>
    <row r="26" spans="1:7" ht="15.75">
      <c r="A26" s="41" t="s">
        <v>20</v>
      </c>
      <c r="B26" s="123">
        <v>3569.01</v>
      </c>
      <c r="C26" s="22">
        <v>20927.759999999998</v>
      </c>
      <c r="D26" s="42">
        <v>1043.3499999999999</v>
      </c>
      <c r="E26" s="82">
        <v>10255.24</v>
      </c>
      <c r="F26" s="43">
        <v>19361.3</v>
      </c>
      <c r="G26" s="22">
        <f>SUM(C26:F26)</f>
        <v>51587.649999999994</v>
      </c>
    </row>
    <row r="27" spans="1:7" ht="15.75">
      <c r="A27" s="28" t="s">
        <v>15</v>
      </c>
      <c r="B27" s="123">
        <v>0</v>
      </c>
      <c r="C27" s="22">
        <v>712.84</v>
      </c>
      <c r="D27" s="42">
        <v>25.35</v>
      </c>
      <c r="E27" s="84">
        <v>0</v>
      </c>
      <c r="F27" s="42">
        <v>0</v>
      </c>
      <c r="G27" s="22">
        <f>SUM(C27:F27)</f>
        <v>738.19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33362.14</v>
      </c>
      <c r="D28" s="35">
        <f>SUM(D24:D27)</f>
        <v>1569.5099999999998</v>
      </c>
      <c r="E28" s="79">
        <f>SUM(E24:E27)</f>
        <v>33365.9</v>
      </c>
      <c r="F28" s="36">
        <f>SUM(F24:F27)</f>
        <v>31892.41</v>
      </c>
      <c r="G28" s="44">
        <f>SUM(C28:F28)</f>
        <v>100189.96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24997.85</v>
      </c>
      <c r="D38" s="38">
        <v>1140.26</v>
      </c>
      <c r="E38" s="85">
        <v>4998.76</v>
      </c>
      <c r="F38" s="24">
        <v>8275.68</v>
      </c>
      <c r="G38" s="24">
        <f>SUM(C38:F38)</f>
        <v>39412.549999999996</v>
      </c>
    </row>
    <row r="39" spans="1:7" ht="15.75">
      <c r="A39" s="33" t="s">
        <v>16</v>
      </c>
      <c r="B39" s="107">
        <f>SUM(B38)</f>
        <v>5359.66</v>
      </c>
      <c r="C39" s="44">
        <f>SUM(C38)</f>
        <v>24997.85</v>
      </c>
      <c r="D39" s="35">
        <f>SUM(D38)</f>
        <v>1140.26</v>
      </c>
      <c r="E39" s="86">
        <f>SUM(E38)</f>
        <v>4998.76</v>
      </c>
      <c r="F39" s="50">
        <f>SUM(F38)</f>
        <v>8275.68</v>
      </c>
      <c r="G39" s="44">
        <f>SUM(C39:F39)</f>
        <v>39412.549999999996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17918.43</v>
      </c>
      <c r="D46" s="38">
        <v>439.14</v>
      </c>
      <c r="E46" s="87">
        <v>6065.63</v>
      </c>
      <c r="F46" s="51">
        <v>7141.78</v>
      </c>
      <c r="G46" s="24">
        <f t="shared" ref="G46:G51" si="1">SUM(C46:F46)</f>
        <v>31564.98</v>
      </c>
    </row>
    <row r="47" spans="1:7" ht="15.75">
      <c r="A47" s="52" t="s">
        <v>25</v>
      </c>
      <c r="B47" s="124">
        <v>4352.3999999999996</v>
      </c>
      <c r="C47" s="53">
        <v>16133.65</v>
      </c>
      <c r="D47" s="54">
        <v>1226.6199999999999</v>
      </c>
      <c r="E47" s="88">
        <v>6808.61</v>
      </c>
      <c r="F47" s="54">
        <v>13432.3</v>
      </c>
      <c r="G47" s="53">
        <f t="shared" si="1"/>
        <v>37601.18</v>
      </c>
    </row>
    <row r="48" spans="1:7" ht="15.75">
      <c r="A48" s="18" t="s">
        <v>26</v>
      </c>
      <c r="B48" s="102">
        <v>4367</v>
      </c>
      <c r="C48" s="24">
        <v>29306.14</v>
      </c>
      <c r="D48" s="38">
        <v>1715.65</v>
      </c>
      <c r="E48" s="87">
        <v>17429.189999999999</v>
      </c>
      <c r="F48" s="38">
        <v>101662.92</v>
      </c>
      <c r="G48" s="24">
        <f t="shared" si="1"/>
        <v>150113.9</v>
      </c>
    </row>
    <row r="49" spans="1:7" ht="15.75">
      <c r="A49" s="18" t="s">
        <v>27</v>
      </c>
      <c r="B49" s="102">
        <v>4386</v>
      </c>
      <c r="C49" s="24">
        <v>22684.12</v>
      </c>
      <c r="D49" s="24">
        <v>779.33</v>
      </c>
      <c r="E49" s="87">
        <v>12532.54</v>
      </c>
      <c r="F49" s="24">
        <v>11716.42</v>
      </c>
      <c r="G49" s="24">
        <f t="shared" si="1"/>
        <v>47712.41</v>
      </c>
    </row>
    <row r="50" spans="1:7" ht="15.75">
      <c r="A50" s="28" t="s">
        <v>15</v>
      </c>
      <c r="B50" s="102">
        <v>0</v>
      </c>
      <c r="C50" s="55">
        <v>230.03</v>
      </c>
      <c r="D50" s="32">
        <v>3.02</v>
      </c>
      <c r="E50" s="89">
        <v>0</v>
      </c>
      <c r="F50" s="32">
        <v>0</v>
      </c>
      <c r="G50" s="32">
        <f t="shared" si="1"/>
        <v>233.05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86272.37</v>
      </c>
      <c r="D51" s="35">
        <f>SUM(D46:D50)</f>
        <v>4163.76</v>
      </c>
      <c r="E51" s="79">
        <f>SUM(E46:E50)</f>
        <v>42835.97</v>
      </c>
      <c r="F51" s="56">
        <f>SUM(F46:F50)</f>
        <v>133953.42000000001</v>
      </c>
      <c r="G51" s="44">
        <f t="shared" si="1"/>
        <v>267225.52</v>
      </c>
    </row>
    <row r="52" spans="1:7" ht="15.75">
      <c r="A52" s="80" t="s">
        <v>66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6272.78</v>
      </c>
      <c r="D59" s="38">
        <v>253.19</v>
      </c>
      <c r="E59" s="57">
        <v>0</v>
      </c>
      <c r="F59" s="40">
        <v>0</v>
      </c>
      <c r="G59" s="24">
        <f>SUM(C59:F59)</f>
        <v>6525.9699999999993</v>
      </c>
    </row>
    <row r="60" spans="1:7" ht="15.75">
      <c r="A60" s="33" t="s">
        <v>16</v>
      </c>
      <c r="B60" s="108">
        <f>SUM(B59)</f>
        <v>4163.2</v>
      </c>
      <c r="C60" s="44">
        <f>SUM(C59)</f>
        <v>6272.78</v>
      </c>
      <c r="D60" s="35">
        <f>SUM(D59)</f>
        <v>253.19</v>
      </c>
      <c r="E60" s="58">
        <f>SUM(E59)</f>
        <v>0</v>
      </c>
      <c r="F60" s="58">
        <v>0</v>
      </c>
      <c r="G60" s="44">
        <f>SUM(C60:F60)</f>
        <v>6525.9699999999993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16412.8</v>
      </c>
      <c r="D68" s="38">
        <v>345.26</v>
      </c>
      <c r="E68" s="87">
        <v>8545.14</v>
      </c>
      <c r="F68" s="59">
        <v>5570.73</v>
      </c>
      <c r="G68" s="24">
        <f t="shared" ref="G68:G74" si="2">SUM(C68:F68)</f>
        <v>30873.929999999997</v>
      </c>
    </row>
    <row r="69" spans="1:7" ht="15.75">
      <c r="A69" s="18" t="s">
        <v>32</v>
      </c>
      <c r="B69" s="102">
        <v>3353.2</v>
      </c>
      <c r="C69" s="24">
        <v>7369.14</v>
      </c>
      <c r="D69" s="38">
        <v>177.72</v>
      </c>
      <c r="E69" s="87">
        <v>0</v>
      </c>
      <c r="F69" s="59">
        <v>0</v>
      </c>
      <c r="G69" s="24">
        <f t="shared" si="2"/>
        <v>7546.8600000000006</v>
      </c>
    </row>
    <row r="70" spans="1:7" ht="15.75">
      <c r="A70" s="18" t="s">
        <v>33</v>
      </c>
      <c r="B70" s="102">
        <v>2205.1</v>
      </c>
      <c r="C70" s="24">
        <v>4426.87</v>
      </c>
      <c r="D70" s="38">
        <v>55.85</v>
      </c>
      <c r="E70" s="87">
        <v>0</v>
      </c>
      <c r="F70" s="59">
        <v>0</v>
      </c>
      <c r="G70" s="24">
        <f t="shared" si="2"/>
        <v>4482.72</v>
      </c>
    </row>
    <row r="71" spans="1:7" ht="15.75">
      <c r="A71" s="18" t="s">
        <v>34</v>
      </c>
      <c r="B71" s="102">
        <v>4173.4799999999996</v>
      </c>
      <c r="C71" s="38">
        <v>13135.82</v>
      </c>
      <c r="D71" s="24">
        <v>201.95</v>
      </c>
      <c r="E71" s="90">
        <v>0</v>
      </c>
      <c r="F71" s="40">
        <v>0</v>
      </c>
      <c r="G71" s="24">
        <f t="shared" si="2"/>
        <v>13337.77</v>
      </c>
    </row>
    <row r="72" spans="1:7" ht="15.75">
      <c r="A72" s="41" t="s">
        <v>35</v>
      </c>
      <c r="B72" s="123">
        <v>1710.1</v>
      </c>
      <c r="C72" s="42">
        <v>4192.45</v>
      </c>
      <c r="D72" s="32">
        <v>83.71</v>
      </c>
      <c r="E72" s="89">
        <v>0</v>
      </c>
      <c r="F72" s="32">
        <v>0</v>
      </c>
      <c r="G72" s="22">
        <f t="shared" si="2"/>
        <v>4276.16</v>
      </c>
    </row>
    <row r="73" spans="1:7" ht="15.75">
      <c r="A73" s="28" t="s">
        <v>15</v>
      </c>
      <c r="B73" s="123">
        <v>0</v>
      </c>
      <c r="C73" s="42">
        <v>387.12</v>
      </c>
      <c r="D73" s="40">
        <v>8.9700000000000006</v>
      </c>
      <c r="E73" s="89">
        <v>0</v>
      </c>
      <c r="F73" s="40">
        <v>0</v>
      </c>
      <c r="G73" s="22">
        <f t="shared" si="2"/>
        <v>396.09000000000003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45924.2</v>
      </c>
      <c r="D74" s="35">
        <f>SUM(D68:D73)</f>
        <v>873.46</v>
      </c>
      <c r="E74" s="91">
        <f>SUM(E68:E73)</f>
        <v>8545.14</v>
      </c>
      <c r="F74" s="60">
        <f>SUM(F68:F73)</f>
        <v>5570.73</v>
      </c>
      <c r="G74" s="44">
        <f t="shared" si="2"/>
        <v>60913.53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24479.77</v>
      </c>
      <c r="D81" s="38">
        <v>1821.43</v>
      </c>
      <c r="E81" s="24">
        <v>19607.91</v>
      </c>
      <c r="F81" s="64">
        <v>112240.64</v>
      </c>
      <c r="G81" s="24">
        <f>SUM(C81:F81)</f>
        <v>158149.75</v>
      </c>
    </row>
    <row r="82" spans="1:7" ht="15.75">
      <c r="A82" s="33" t="s">
        <v>16</v>
      </c>
      <c r="B82" s="108">
        <f>SUM(B81)</f>
        <v>5787</v>
      </c>
      <c r="C82" s="44">
        <f>SUM(C81)</f>
        <v>24479.77</v>
      </c>
      <c r="D82" s="35">
        <f>SUM(D81)</f>
        <v>1821.43</v>
      </c>
      <c r="E82" s="50">
        <f>SUM(E81)</f>
        <v>19607.91</v>
      </c>
      <c r="F82" s="65">
        <f>SUM(F81)</f>
        <v>112240.64</v>
      </c>
      <c r="G82" s="44">
        <f>SUM(C82:F82)</f>
        <v>158149.75</v>
      </c>
    </row>
    <row r="83" spans="1:7" ht="15.75">
      <c r="A83" s="80" t="s">
        <v>67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2410.85</v>
      </c>
      <c r="D90" s="38">
        <v>67</v>
      </c>
      <c r="E90" s="40">
        <v>3023.99</v>
      </c>
      <c r="F90" s="59">
        <v>0</v>
      </c>
      <c r="G90" s="24">
        <f t="shared" ref="G90:G95" si="3">SUM(C90:F90)</f>
        <v>5501.84</v>
      </c>
    </row>
    <row r="91" spans="1:7" ht="15.75">
      <c r="A91" s="18" t="s">
        <v>40</v>
      </c>
      <c r="B91" s="102">
        <v>1475.3</v>
      </c>
      <c r="C91" s="24">
        <v>9766.6299999999992</v>
      </c>
      <c r="D91" s="38">
        <v>206.83</v>
      </c>
      <c r="E91" s="39">
        <v>4689.4399999999996</v>
      </c>
      <c r="F91" s="38">
        <v>0</v>
      </c>
      <c r="G91" s="24">
        <f t="shared" si="3"/>
        <v>14662.899999999998</v>
      </c>
    </row>
    <row r="92" spans="1:7" ht="15.75">
      <c r="A92" s="18" t="s">
        <v>41</v>
      </c>
      <c r="B92" s="102">
        <v>1475.8</v>
      </c>
      <c r="C92" s="24">
        <v>4150.95</v>
      </c>
      <c r="D92" s="38">
        <v>240.83</v>
      </c>
      <c r="E92" s="40">
        <v>0</v>
      </c>
      <c r="F92" s="38">
        <v>0</v>
      </c>
      <c r="G92" s="24">
        <f t="shared" si="3"/>
        <v>4391.78</v>
      </c>
    </row>
    <row r="93" spans="1:7" ht="15.75">
      <c r="A93" s="41" t="s">
        <v>42</v>
      </c>
      <c r="B93" s="123">
        <v>1471.9</v>
      </c>
      <c r="C93" s="22">
        <v>4010.85</v>
      </c>
      <c r="D93" s="42">
        <v>166.06</v>
      </c>
      <c r="E93" s="40">
        <v>0</v>
      </c>
      <c r="F93" s="42">
        <v>0</v>
      </c>
      <c r="G93" s="22">
        <f t="shared" si="3"/>
        <v>4176.91</v>
      </c>
    </row>
    <row r="94" spans="1:7" ht="15.75">
      <c r="A94" s="41" t="s">
        <v>43</v>
      </c>
      <c r="B94" s="123">
        <v>7715.2</v>
      </c>
      <c r="C94" s="22">
        <v>29905.72</v>
      </c>
      <c r="D94" s="42">
        <v>645.20000000000005</v>
      </c>
      <c r="E94" s="93">
        <v>4968.26</v>
      </c>
      <c r="F94" s="66">
        <v>0</v>
      </c>
      <c r="G94" s="22">
        <f t="shared" si="3"/>
        <v>35519.18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50245</v>
      </c>
      <c r="D95" s="35">
        <f>SUM(D90:D94)</f>
        <v>1325.92</v>
      </c>
      <c r="E95" s="79">
        <f>SUM(E90:E94)</f>
        <v>12681.689999999999</v>
      </c>
      <c r="F95" s="36">
        <f>SUM(F90:F94)</f>
        <v>0</v>
      </c>
      <c r="G95" s="44">
        <f t="shared" si="3"/>
        <v>64252.61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8352.59</v>
      </c>
      <c r="D103" s="24">
        <v>341.06</v>
      </c>
      <c r="E103" s="55">
        <v>0</v>
      </c>
      <c r="F103" s="32">
        <v>0</v>
      </c>
      <c r="G103" s="66">
        <f>SUM(C103:F103)</f>
        <v>8693.65</v>
      </c>
    </row>
    <row r="104" spans="1:7" ht="15.75">
      <c r="A104" s="18" t="s">
        <v>46</v>
      </c>
      <c r="B104" s="102">
        <v>1979</v>
      </c>
      <c r="C104" s="24">
        <v>5594.09</v>
      </c>
      <c r="D104" s="38">
        <v>102.86</v>
      </c>
      <c r="E104" s="40">
        <v>0</v>
      </c>
      <c r="F104" s="40">
        <v>0</v>
      </c>
      <c r="G104" s="24">
        <f>SUM(C104:F104)</f>
        <v>5696.95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13946.68</v>
      </c>
      <c r="D105" s="35">
        <f>SUM(D103:D104)</f>
        <v>443.92</v>
      </c>
      <c r="E105" s="44">
        <f>SUM(E103:E104)</f>
        <v>0</v>
      </c>
      <c r="F105" s="60">
        <f>SUM(F103:F104)</f>
        <v>0</v>
      </c>
      <c r="G105" s="44">
        <f>SUM(C105:F105)</f>
        <v>14390.6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24753.93</v>
      </c>
      <c r="D111" s="70">
        <v>933.91</v>
      </c>
      <c r="E111" s="87">
        <v>17050.28</v>
      </c>
      <c r="F111" s="94">
        <v>79954.5</v>
      </c>
      <c r="G111" s="71">
        <f>SUM(C111:F111)</f>
        <v>122692.62</v>
      </c>
    </row>
    <row r="112" spans="1:7" ht="15.75">
      <c r="A112" s="33" t="s">
        <v>16</v>
      </c>
      <c r="B112" s="102">
        <v>5630.5</v>
      </c>
      <c r="C112" s="34">
        <f>SUM(C111)</f>
        <v>24753.93</v>
      </c>
      <c r="D112" s="35">
        <f>SUM(D111)</f>
        <v>933.91</v>
      </c>
      <c r="E112" s="95">
        <f>SUM(E111)</f>
        <v>17050.28</v>
      </c>
      <c r="F112" s="50">
        <f>SUM(F111)</f>
        <v>79954.5</v>
      </c>
      <c r="G112" s="44">
        <f>SUM(C112:F112)</f>
        <v>122692.62</v>
      </c>
    </row>
    <row r="113" spans="1:7" ht="15.75">
      <c r="A113" s="80" t="s">
        <v>68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424813.66000000003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18978.749999999996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194485.78000000003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532411.94999999995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1170690.1400000001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1151711.3900000001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7"/>
  <sheetViews>
    <sheetView topLeftCell="A109" workbookViewId="0">
      <selection sqref="A1:G129"/>
    </sheetView>
  </sheetViews>
  <sheetFormatPr defaultRowHeight="14.25"/>
  <cols>
    <col min="1" max="1" width="31.875" customWidth="1"/>
    <col min="2" max="2" width="15.875" customWidth="1"/>
    <col min="3" max="3" width="15" customWidth="1"/>
    <col min="4" max="4" width="12.875" customWidth="1"/>
    <col min="5" max="5" width="10.75" customWidth="1"/>
    <col min="6" max="6" width="14.375" customWidth="1"/>
    <col min="7" max="7" width="19.8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5" t="s">
        <v>64</v>
      </c>
      <c r="B2" s="99"/>
      <c r="C2" s="6"/>
      <c r="D2" s="6"/>
      <c r="E2" s="6"/>
      <c r="F2" s="6"/>
      <c r="G2" s="7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8265.06</v>
      </c>
      <c r="D8" s="20">
        <v>305.98</v>
      </c>
      <c r="E8" s="76">
        <v>3055.53</v>
      </c>
      <c r="F8" s="21">
        <v>2157.36</v>
      </c>
      <c r="G8" s="22">
        <f t="shared" ref="G8:G15" si="0">SUM(C8:F8)</f>
        <v>13783.93</v>
      </c>
    </row>
    <row r="9" spans="1:7" ht="15.75">
      <c r="A9" s="18" t="s">
        <v>10</v>
      </c>
      <c r="B9" s="102">
        <v>5338.3</v>
      </c>
      <c r="C9" s="19">
        <v>30604.94</v>
      </c>
      <c r="D9" s="20">
        <v>3405.84</v>
      </c>
      <c r="E9" s="76">
        <v>5287.98</v>
      </c>
      <c r="F9" s="23">
        <v>16300.69</v>
      </c>
      <c r="G9" s="24">
        <f t="shared" si="0"/>
        <v>55599.45</v>
      </c>
    </row>
    <row r="10" spans="1:7" ht="15.75">
      <c r="A10" s="18" t="s">
        <v>11</v>
      </c>
      <c r="B10" s="102">
        <v>7205.3</v>
      </c>
      <c r="C10" s="19">
        <v>24970.560000000001</v>
      </c>
      <c r="D10" s="20">
        <v>840.4</v>
      </c>
      <c r="E10" s="76">
        <v>19010.330000000002</v>
      </c>
      <c r="F10" s="25">
        <v>19294.37</v>
      </c>
      <c r="G10" s="24">
        <f t="shared" si="0"/>
        <v>64115.66</v>
      </c>
    </row>
    <row r="11" spans="1:7" ht="15.75">
      <c r="A11" s="18" t="s">
        <v>12</v>
      </c>
      <c r="B11" s="102">
        <v>5372.1</v>
      </c>
      <c r="C11" s="19">
        <v>22536.41</v>
      </c>
      <c r="D11" s="20">
        <v>2063.64</v>
      </c>
      <c r="E11" s="76">
        <v>15468.31</v>
      </c>
      <c r="F11" s="23">
        <v>107929.8</v>
      </c>
      <c r="G11" s="24">
        <f t="shared" si="0"/>
        <v>147998.16</v>
      </c>
    </row>
    <row r="12" spans="1:7" ht="15.75">
      <c r="A12" s="26" t="s">
        <v>13</v>
      </c>
      <c r="B12" s="102">
        <v>3856.3</v>
      </c>
      <c r="C12" s="19">
        <v>9257.31</v>
      </c>
      <c r="D12" s="20">
        <v>158.27000000000001</v>
      </c>
      <c r="E12" s="76">
        <v>21268.36</v>
      </c>
      <c r="F12" s="23">
        <v>0</v>
      </c>
      <c r="G12" s="24">
        <f t="shared" si="0"/>
        <v>30683.940000000002</v>
      </c>
    </row>
    <row r="13" spans="1:7" ht="15.75">
      <c r="A13" s="26" t="s">
        <v>14</v>
      </c>
      <c r="B13" s="102">
        <v>3917.53</v>
      </c>
      <c r="C13" s="20">
        <v>16626.939999999999</v>
      </c>
      <c r="D13" s="19">
        <v>366.68</v>
      </c>
      <c r="E13" s="77">
        <v>0</v>
      </c>
      <c r="F13" s="27">
        <v>0</v>
      </c>
      <c r="G13" s="24">
        <f t="shared" si="0"/>
        <v>16993.62</v>
      </c>
    </row>
    <row r="14" spans="1:7" ht="15.75">
      <c r="A14" s="28" t="s">
        <v>15</v>
      </c>
      <c r="B14" s="123">
        <v>0</v>
      </c>
      <c r="C14" s="29">
        <f>181.73+0.02+52.28+0.16</f>
        <v>234.19</v>
      </c>
      <c r="D14" s="30">
        <f>1.49</f>
        <v>1.49</v>
      </c>
      <c r="E14" s="78">
        <v>0</v>
      </c>
      <c r="F14" s="31">
        <v>0</v>
      </c>
      <c r="G14" s="32">
        <f t="shared" si="0"/>
        <v>235.68</v>
      </c>
    </row>
    <row r="15" spans="1:7" ht="15.75">
      <c r="A15" s="33" t="s">
        <v>16</v>
      </c>
      <c r="B15" s="102">
        <f>SUM(B8:B14)</f>
        <v>28443.63</v>
      </c>
      <c r="C15" s="34">
        <f>SUM(C8:C14)</f>
        <v>112495.41</v>
      </c>
      <c r="D15" s="35">
        <f>SUM(D8:D14)</f>
        <v>7142.3000000000011</v>
      </c>
      <c r="E15" s="79">
        <f>SUM(E8:E14)</f>
        <v>64090.51</v>
      </c>
      <c r="F15" s="36">
        <f>SUM(F8:F14)</f>
        <v>145682.22</v>
      </c>
      <c r="G15" s="37">
        <f t="shared" si="0"/>
        <v>329410.44</v>
      </c>
    </row>
    <row r="16" spans="1:7" ht="15.75">
      <c r="A16" s="80" t="s">
        <v>61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5584.29</v>
      </c>
      <c r="D24" s="38">
        <v>127.76</v>
      </c>
      <c r="E24" s="82">
        <v>13091.12</v>
      </c>
      <c r="F24" s="40">
        <v>0</v>
      </c>
      <c r="G24" s="22">
        <f>SUM(C24:F24)</f>
        <v>18803.170000000002</v>
      </c>
    </row>
    <row r="25" spans="1:7" ht="15.75">
      <c r="A25" s="18" t="s">
        <v>19</v>
      </c>
      <c r="B25" s="102">
        <v>3379.8</v>
      </c>
      <c r="C25" s="24">
        <v>8107.83</v>
      </c>
      <c r="D25" s="38">
        <v>396.66</v>
      </c>
      <c r="E25" s="83">
        <v>11238.38</v>
      </c>
      <c r="F25" s="38">
        <v>4433.24</v>
      </c>
      <c r="G25" s="24">
        <f>SUM(C25:F25)</f>
        <v>24176.11</v>
      </c>
    </row>
    <row r="26" spans="1:7" ht="15.75">
      <c r="A26" s="41" t="s">
        <v>20</v>
      </c>
      <c r="B26" s="123">
        <v>3569.01</v>
      </c>
      <c r="C26" s="22">
        <v>22648</v>
      </c>
      <c r="D26" s="42">
        <v>1422.74</v>
      </c>
      <c r="E26" s="82">
        <v>15668.76</v>
      </c>
      <c r="F26" s="43">
        <v>11123.07</v>
      </c>
      <c r="G26" s="22">
        <f>SUM(C26:F26)</f>
        <v>50862.57</v>
      </c>
    </row>
    <row r="27" spans="1:7" ht="15.75">
      <c r="A27" s="28" t="s">
        <v>15</v>
      </c>
      <c r="B27" s="123">
        <v>0</v>
      </c>
      <c r="C27" s="22">
        <f>438.43+245.5</f>
        <v>683.93000000000006</v>
      </c>
      <c r="D27" s="42">
        <f>16.16+3.14</f>
        <v>19.3</v>
      </c>
      <c r="E27" s="84">
        <v>0</v>
      </c>
      <c r="F27" s="42">
        <v>0</v>
      </c>
      <c r="G27" s="22">
        <f>SUM(C27:F27)</f>
        <v>703.23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37024.049999999996</v>
      </c>
      <c r="D28" s="35">
        <f>SUM(D24:D27)</f>
        <v>1966.46</v>
      </c>
      <c r="E28" s="79">
        <f>SUM(E24:E27)</f>
        <v>39998.26</v>
      </c>
      <c r="F28" s="36">
        <f>SUM(F24:F27)</f>
        <v>15556.31</v>
      </c>
      <c r="G28" s="44">
        <f>SUM(C28:F28)</f>
        <v>94545.079999999987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23044</v>
      </c>
      <c r="D38" s="38">
        <v>1162.79</v>
      </c>
      <c r="E38" s="85">
        <v>7212.13</v>
      </c>
      <c r="F38" s="24">
        <v>6505.32</v>
      </c>
      <c r="G38" s="24">
        <f>SUM(C38:F38)</f>
        <v>37924.240000000005</v>
      </c>
    </row>
    <row r="39" spans="1:7" ht="15.75">
      <c r="A39" s="33" t="s">
        <v>16</v>
      </c>
      <c r="B39" s="107">
        <f>SUM(B38)</f>
        <v>5359.66</v>
      </c>
      <c r="C39" s="44">
        <f>SUM(C38)</f>
        <v>23044</v>
      </c>
      <c r="D39" s="35">
        <f>SUM(D38)</f>
        <v>1162.79</v>
      </c>
      <c r="E39" s="86">
        <f>SUM(E38)</f>
        <v>7212.13</v>
      </c>
      <c r="F39" s="50">
        <f>SUM(F38)</f>
        <v>6505.32</v>
      </c>
      <c r="G39" s="44">
        <f>SUM(C39:F39)</f>
        <v>37924.240000000005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19819.150000000001</v>
      </c>
      <c r="D46" s="38">
        <v>573.47</v>
      </c>
      <c r="E46" s="87">
        <v>7741.33</v>
      </c>
      <c r="F46" s="51">
        <v>7612.3</v>
      </c>
      <c r="G46" s="24">
        <f t="shared" ref="G46:G51" si="1">SUM(C46:F46)</f>
        <v>35746.250000000007</v>
      </c>
    </row>
    <row r="47" spans="1:7" ht="15.75">
      <c r="A47" s="52" t="s">
        <v>25</v>
      </c>
      <c r="B47" s="124">
        <v>4352.3999999999996</v>
      </c>
      <c r="C47" s="53">
        <v>10522.09</v>
      </c>
      <c r="D47" s="54">
        <v>1165.58</v>
      </c>
      <c r="E47" s="88">
        <v>10451.1</v>
      </c>
      <c r="F47" s="54">
        <v>8782.84</v>
      </c>
      <c r="G47" s="53">
        <f t="shared" si="1"/>
        <v>30921.61</v>
      </c>
    </row>
    <row r="48" spans="1:7" ht="15.75">
      <c r="A48" s="18" t="s">
        <v>26</v>
      </c>
      <c r="B48" s="102">
        <v>4367</v>
      </c>
      <c r="C48" s="24">
        <v>24365.02</v>
      </c>
      <c r="D48" s="38">
        <v>1423.19</v>
      </c>
      <c r="E48" s="87">
        <v>20085.669999999998</v>
      </c>
      <c r="F48" s="38">
        <v>93737.27</v>
      </c>
      <c r="G48" s="24">
        <f t="shared" si="1"/>
        <v>139611.15</v>
      </c>
    </row>
    <row r="49" spans="1:7" ht="15.75">
      <c r="A49" s="18" t="s">
        <v>27</v>
      </c>
      <c r="B49" s="102">
        <v>4386</v>
      </c>
      <c r="C49" s="24">
        <v>17078.98</v>
      </c>
      <c r="D49" s="24">
        <v>931.84</v>
      </c>
      <c r="E49" s="87">
        <v>21396.54</v>
      </c>
      <c r="F49" s="24">
        <v>0</v>
      </c>
      <c r="G49" s="24">
        <f t="shared" si="1"/>
        <v>39407.360000000001</v>
      </c>
    </row>
    <row r="50" spans="1:7" ht="15.75">
      <c r="A50" s="28" t="s">
        <v>15</v>
      </c>
      <c r="B50" s="102">
        <v>0</v>
      </c>
      <c r="C50" s="55">
        <f>274.47</f>
        <v>274.47000000000003</v>
      </c>
      <c r="D50" s="32">
        <v>4.1100000000000003</v>
      </c>
      <c r="E50" s="89">
        <v>0</v>
      </c>
      <c r="F50" s="32">
        <v>0</v>
      </c>
      <c r="G50" s="32">
        <f t="shared" si="1"/>
        <v>278.58000000000004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72059.710000000006</v>
      </c>
      <c r="D51" s="35">
        <f>SUM(D46:D50)</f>
        <v>4098.1899999999996</v>
      </c>
      <c r="E51" s="79">
        <f>SUM(E46:E50)</f>
        <v>59674.64</v>
      </c>
      <c r="F51" s="56">
        <f>SUM(F46:F50)</f>
        <v>110132.41</v>
      </c>
      <c r="G51" s="44">
        <f t="shared" si="1"/>
        <v>245964.95</v>
      </c>
    </row>
    <row r="52" spans="1:7" ht="15.75">
      <c r="A52" s="80" t="s">
        <v>62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2787.2</v>
      </c>
      <c r="C59" s="24">
        <v>4601.66</v>
      </c>
      <c r="D59" s="38">
        <v>180.88</v>
      </c>
      <c r="E59" s="57">
        <v>0</v>
      </c>
      <c r="F59" s="40">
        <v>0</v>
      </c>
      <c r="G59" s="24">
        <f>SUM(C59:F59)</f>
        <v>4782.54</v>
      </c>
    </row>
    <row r="60" spans="1:7" ht="15.75">
      <c r="A60" s="33" t="s">
        <v>16</v>
      </c>
      <c r="B60" s="108">
        <f>SUM(B59)</f>
        <v>2787.2</v>
      </c>
      <c r="C60" s="44">
        <f>SUM(C59)</f>
        <v>4601.66</v>
      </c>
      <c r="D60" s="35">
        <f>SUM(D59)</f>
        <v>180.88</v>
      </c>
      <c r="E60" s="58">
        <f>SUM(E59)</f>
        <v>0</v>
      </c>
      <c r="F60" s="58">
        <v>0</v>
      </c>
      <c r="G60" s="44">
        <f>SUM(C60:F60)</f>
        <v>4782.54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16731.169999999998</v>
      </c>
      <c r="D68" s="38">
        <v>495.36</v>
      </c>
      <c r="E68" s="87">
        <v>4365.88</v>
      </c>
      <c r="F68" s="59">
        <v>13174.45</v>
      </c>
      <c r="G68" s="24">
        <f t="shared" ref="G68:G74" si="2">SUM(C68:F68)</f>
        <v>34766.86</v>
      </c>
    </row>
    <row r="69" spans="1:7" ht="15.75">
      <c r="A69" s="18" t="s">
        <v>32</v>
      </c>
      <c r="B69" s="102">
        <v>3353.2</v>
      </c>
      <c r="C69" s="24">
        <v>9413.6299999999992</v>
      </c>
      <c r="D69" s="38">
        <v>299.02</v>
      </c>
      <c r="E69" s="87">
        <v>0</v>
      </c>
      <c r="F69" s="59">
        <v>0</v>
      </c>
      <c r="G69" s="24">
        <f t="shared" si="2"/>
        <v>9712.65</v>
      </c>
    </row>
    <row r="70" spans="1:7" ht="15.75">
      <c r="A70" s="18" t="s">
        <v>33</v>
      </c>
      <c r="B70" s="102">
        <v>2205.1</v>
      </c>
      <c r="C70" s="24">
        <v>8295.4500000000007</v>
      </c>
      <c r="D70" s="38">
        <v>96.51</v>
      </c>
      <c r="E70" s="87">
        <v>0</v>
      </c>
      <c r="F70" s="59">
        <v>0</v>
      </c>
      <c r="G70" s="24">
        <f t="shared" si="2"/>
        <v>8391.9600000000009</v>
      </c>
    </row>
    <row r="71" spans="1:7" ht="15.75">
      <c r="A71" s="18" t="s">
        <v>34</v>
      </c>
      <c r="B71" s="102">
        <v>4173.4799999999996</v>
      </c>
      <c r="C71" s="38">
        <v>13022.9</v>
      </c>
      <c r="D71" s="24">
        <v>152.09</v>
      </c>
      <c r="E71" s="90">
        <v>0</v>
      </c>
      <c r="F71" s="40">
        <v>0</v>
      </c>
      <c r="G71" s="24">
        <f t="shared" si="2"/>
        <v>13174.99</v>
      </c>
    </row>
    <row r="72" spans="1:7" ht="15.75">
      <c r="A72" s="41" t="s">
        <v>35</v>
      </c>
      <c r="B72" s="123">
        <v>1710.1</v>
      </c>
      <c r="C72" s="42">
        <v>4408.04</v>
      </c>
      <c r="D72" s="32">
        <v>186.19</v>
      </c>
      <c r="E72" s="89">
        <v>0</v>
      </c>
      <c r="F72" s="32">
        <v>0</v>
      </c>
      <c r="G72" s="22">
        <f t="shared" si="2"/>
        <v>4594.2299999999996</v>
      </c>
    </row>
    <row r="73" spans="1:7" ht="15.75">
      <c r="A73" s="28" t="s">
        <v>15</v>
      </c>
      <c r="B73" s="123">
        <v>0</v>
      </c>
      <c r="C73" s="42">
        <f>37.54+174.21+148.36+159.79</f>
        <v>519.9</v>
      </c>
      <c r="D73" s="40">
        <f>0.26+17.14+0.93+3.19</f>
        <v>21.520000000000003</v>
      </c>
      <c r="E73" s="89">
        <v>0</v>
      </c>
      <c r="F73" s="40">
        <v>0</v>
      </c>
      <c r="G73" s="22">
        <f t="shared" si="2"/>
        <v>541.41999999999996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52391.090000000004</v>
      </c>
      <c r="D74" s="35">
        <f>SUM(D68:D73)</f>
        <v>1250.69</v>
      </c>
      <c r="E74" s="91">
        <f>SUM(E68:E73)</f>
        <v>4365.88</v>
      </c>
      <c r="F74" s="60">
        <f>SUM(F68:F73)</f>
        <v>13174.45</v>
      </c>
      <c r="G74" s="44">
        <f t="shared" si="2"/>
        <v>71182.11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26187.06</v>
      </c>
      <c r="D81" s="38">
        <v>1579.59</v>
      </c>
      <c r="E81" s="24">
        <v>26854.01</v>
      </c>
      <c r="F81" s="64">
        <v>98743.13</v>
      </c>
      <c r="G81" s="24">
        <f>SUM(C81:F81)</f>
        <v>153363.79</v>
      </c>
    </row>
    <row r="82" spans="1:7" ht="15.75">
      <c r="A82" s="33" t="s">
        <v>16</v>
      </c>
      <c r="B82" s="108">
        <f>SUM(B81)</f>
        <v>5787</v>
      </c>
      <c r="C82" s="44">
        <f>SUM(C81)</f>
        <v>26187.06</v>
      </c>
      <c r="D82" s="35">
        <f>SUM(D81)</f>
        <v>1579.59</v>
      </c>
      <c r="E82" s="50">
        <f>SUM(E81)</f>
        <v>26854.01</v>
      </c>
      <c r="F82" s="65">
        <f>SUM(F81)</f>
        <v>98743.13</v>
      </c>
      <c r="G82" s="44">
        <f>SUM(C82:F82)</f>
        <v>153363.79</v>
      </c>
    </row>
    <row r="83" spans="1:7" ht="15.75">
      <c r="A83" s="80" t="s">
        <v>63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2582.41</v>
      </c>
      <c r="D90" s="38">
        <v>128.88</v>
      </c>
      <c r="E90" s="40">
        <v>0</v>
      </c>
      <c r="F90" s="59">
        <v>0</v>
      </c>
      <c r="G90" s="24">
        <f t="shared" ref="G90:G95" si="3">SUM(C90:F90)</f>
        <v>2711.29</v>
      </c>
    </row>
    <row r="91" spans="1:7" ht="15.75">
      <c r="A91" s="18" t="s">
        <v>40</v>
      </c>
      <c r="B91" s="102">
        <v>1475.3</v>
      </c>
      <c r="C91" s="24">
        <v>3319.49</v>
      </c>
      <c r="D91" s="38">
        <v>140.6</v>
      </c>
      <c r="E91" s="39">
        <v>4689.4399999999996</v>
      </c>
      <c r="F91" s="38">
        <v>0</v>
      </c>
      <c r="G91" s="24">
        <f t="shared" si="3"/>
        <v>8149.5299999999988</v>
      </c>
    </row>
    <row r="92" spans="1:7" ht="15.75">
      <c r="A92" s="18" t="s">
        <v>41</v>
      </c>
      <c r="B92" s="102">
        <v>1475.8</v>
      </c>
      <c r="C92" s="24">
        <v>4763.91</v>
      </c>
      <c r="D92" s="38">
        <v>194.35</v>
      </c>
      <c r="E92" s="40">
        <v>0</v>
      </c>
      <c r="F92" s="38">
        <v>0</v>
      </c>
      <c r="G92" s="24">
        <f t="shared" si="3"/>
        <v>4958.26</v>
      </c>
    </row>
    <row r="93" spans="1:7" ht="15.75">
      <c r="A93" s="41" t="s">
        <v>42</v>
      </c>
      <c r="B93" s="123">
        <v>1471.9</v>
      </c>
      <c r="C93" s="22">
        <v>5123.54</v>
      </c>
      <c r="D93" s="42">
        <v>304.64</v>
      </c>
      <c r="E93" s="40">
        <v>0</v>
      </c>
      <c r="F93" s="42">
        <v>0</v>
      </c>
      <c r="G93" s="22">
        <f t="shared" si="3"/>
        <v>5428.18</v>
      </c>
    </row>
    <row r="94" spans="1:7" ht="15.75">
      <c r="A94" s="41" t="s">
        <v>43</v>
      </c>
      <c r="B94" s="123">
        <v>7715.2</v>
      </c>
      <c r="C94" s="22">
        <v>27730.6</v>
      </c>
      <c r="D94" s="42">
        <v>956.14</v>
      </c>
      <c r="E94" s="93">
        <v>6954.4</v>
      </c>
      <c r="F94" s="66">
        <v>4492.51</v>
      </c>
      <c r="G94" s="22">
        <f t="shared" si="3"/>
        <v>40133.65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43519.95</v>
      </c>
      <c r="D95" s="35">
        <f>SUM(D90:D94)</f>
        <v>1724.6100000000001</v>
      </c>
      <c r="E95" s="79">
        <f>SUM(E90:E94)</f>
        <v>11643.84</v>
      </c>
      <c r="F95" s="36">
        <f>SUM(F90:F94)</f>
        <v>4492.51</v>
      </c>
      <c r="G95" s="44">
        <f t="shared" si="3"/>
        <v>61380.909999999996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6363.39</v>
      </c>
      <c r="D103" s="24">
        <v>404.27</v>
      </c>
      <c r="E103" s="55">
        <v>0</v>
      </c>
      <c r="F103" s="32">
        <v>0</v>
      </c>
      <c r="G103" s="66">
        <f>SUM(C103:F103)</f>
        <v>6767.66</v>
      </c>
    </row>
    <row r="104" spans="1:7" ht="15.75">
      <c r="A104" s="18" t="s">
        <v>46</v>
      </c>
      <c r="B104" s="102">
        <v>1979</v>
      </c>
      <c r="C104" s="24">
        <v>4469.16</v>
      </c>
      <c r="D104" s="38">
        <v>56.95</v>
      </c>
      <c r="E104" s="40">
        <v>0</v>
      </c>
      <c r="F104" s="40">
        <v>0</v>
      </c>
      <c r="G104" s="24">
        <f>SUM(C104:F104)</f>
        <v>4526.1099999999997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10832.55</v>
      </c>
      <c r="D105" s="35">
        <f>SUM(D103:D104)</f>
        <v>461.21999999999997</v>
      </c>
      <c r="E105" s="44">
        <f>SUM(E103:E104)</f>
        <v>0</v>
      </c>
      <c r="F105" s="60">
        <f>SUM(F103:F104)</f>
        <v>0</v>
      </c>
      <c r="G105" s="44">
        <f>SUM(C105:F105)</f>
        <v>11293.769999999999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25742.58</v>
      </c>
      <c r="D111" s="70">
        <v>801.1</v>
      </c>
      <c r="E111" s="87">
        <v>24224.92</v>
      </c>
      <c r="F111" s="94">
        <v>66023.83</v>
      </c>
      <c r="G111" s="71">
        <f>SUM(C111:F111)</f>
        <v>116792.43</v>
      </c>
    </row>
    <row r="112" spans="1:7" ht="15.75">
      <c r="A112" s="33" t="s">
        <v>16</v>
      </c>
      <c r="B112" s="102">
        <v>5630.5</v>
      </c>
      <c r="C112" s="34">
        <f>SUM(C111)</f>
        <v>25742.58</v>
      </c>
      <c r="D112" s="35">
        <f>SUM(D111)</f>
        <v>801.1</v>
      </c>
      <c r="E112" s="95">
        <f>SUM(E111)</f>
        <v>24224.92</v>
      </c>
      <c r="F112" s="50">
        <f>SUM(F111)</f>
        <v>66023.83</v>
      </c>
      <c r="G112" s="44">
        <f>SUM(C112:F112)</f>
        <v>116792.43</v>
      </c>
    </row>
    <row r="113" spans="1:7" ht="15.75">
      <c r="A113" s="61"/>
      <c r="B113" s="114"/>
      <c r="C113" s="62"/>
      <c r="D113" s="62"/>
      <c r="E113" s="115"/>
      <c r="F113" s="62"/>
      <c r="G113" s="62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407898.06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20367.830000000002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238064.19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460310.18000000005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1126640.26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1106272.43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108436.4</v>
      </c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5.75">
      <c r="A126" s="75"/>
      <c r="B126" s="75"/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7"/>
  <sheetViews>
    <sheetView topLeftCell="A103" zoomScale="88" zoomScaleNormal="88" workbookViewId="0">
      <selection activeCell="D23" sqref="D23"/>
    </sheetView>
  </sheetViews>
  <sheetFormatPr defaultRowHeight="14.25"/>
  <cols>
    <col min="1" max="1" width="25.75" customWidth="1"/>
    <col min="2" max="2" width="15.375" customWidth="1"/>
    <col min="3" max="3" width="17.75" customWidth="1"/>
    <col min="4" max="4" width="14.375" customWidth="1"/>
    <col min="5" max="5" width="12.125" customWidth="1"/>
    <col min="6" max="6" width="15.25" customWidth="1"/>
    <col min="7" max="7" width="17.62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5" t="s">
        <v>54</v>
      </c>
      <c r="B2" s="99"/>
      <c r="C2" s="6"/>
      <c r="D2" s="6"/>
      <c r="E2" s="6"/>
      <c r="F2" s="6"/>
      <c r="G2" s="7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03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04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5">
        <v>2754.1</v>
      </c>
      <c r="C8" s="19">
        <v>9008.81</v>
      </c>
      <c r="D8" s="20">
        <v>280.66000000000003</v>
      </c>
      <c r="E8" s="76">
        <v>3055.53</v>
      </c>
      <c r="F8" s="21">
        <v>5292.68</v>
      </c>
      <c r="G8" s="22">
        <f t="shared" ref="G8:G15" si="0">SUM(C8:F8)</f>
        <v>17637.68</v>
      </c>
    </row>
    <row r="9" spans="1:7" ht="15.75">
      <c r="A9" s="18" t="s">
        <v>10</v>
      </c>
      <c r="B9" s="105">
        <v>5338.3</v>
      </c>
      <c r="C9" s="19">
        <v>28496.33</v>
      </c>
      <c r="D9" s="20">
        <v>3138.3</v>
      </c>
      <c r="E9" s="76">
        <v>8150.3</v>
      </c>
      <c r="F9" s="23">
        <v>15644.13</v>
      </c>
      <c r="G9" s="24">
        <f t="shared" si="0"/>
        <v>55429.06</v>
      </c>
    </row>
    <row r="10" spans="1:7" ht="15.75">
      <c r="A10" s="18" t="s">
        <v>11</v>
      </c>
      <c r="B10" s="105">
        <v>7205.3</v>
      </c>
      <c r="C10" s="19">
        <v>29181.82</v>
      </c>
      <c r="D10" s="20">
        <v>912.04</v>
      </c>
      <c r="E10" s="76">
        <v>18815.95</v>
      </c>
      <c r="F10" s="25">
        <v>14713.56</v>
      </c>
      <c r="G10" s="24">
        <f t="shared" si="0"/>
        <v>63623.369999999995</v>
      </c>
    </row>
    <row r="11" spans="1:7" ht="15.75">
      <c r="A11" s="18" t="s">
        <v>12</v>
      </c>
      <c r="B11" s="105">
        <v>5372.1</v>
      </c>
      <c r="C11" s="19">
        <v>32100.59</v>
      </c>
      <c r="D11" s="20">
        <v>1393.99</v>
      </c>
      <c r="E11" s="76">
        <v>8132.41</v>
      </c>
      <c r="F11" s="23">
        <v>108536.6</v>
      </c>
      <c r="G11" s="24">
        <f t="shared" si="0"/>
        <v>150163.59000000003</v>
      </c>
    </row>
    <row r="12" spans="1:7" ht="15.75">
      <c r="A12" s="26" t="s">
        <v>13</v>
      </c>
      <c r="B12" s="105">
        <v>3856.3</v>
      </c>
      <c r="C12" s="19">
        <v>26611.33</v>
      </c>
      <c r="D12" s="20">
        <v>242.56</v>
      </c>
      <c r="E12" s="76">
        <v>3438.58</v>
      </c>
      <c r="F12" s="23">
        <v>0</v>
      </c>
      <c r="G12" s="24">
        <f t="shared" si="0"/>
        <v>30292.47</v>
      </c>
    </row>
    <row r="13" spans="1:7" ht="15.75">
      <c r="A13" s="26" t="s">
        <v>14</v>
      </c>
      <c r="B13" s="105">
        <v>3917.53</v>
      </c>
      <c r="C13" s="20">
        <v>13896.49</v>
      </c>
      <c r="D13" s="19">
        <v>358.71</v>
      </c>
      <c r="E13" s="77">
        <v>0</v>
      </c>
      <c r="F13" s="27">
        <v>0</v>
      </c>
      <c r="G13" s="24">
        <f t="shared" si="0"/>
        <v>14255.199999999999</v>
      </c>
    </row>
    <row r="14" spans="1:7" ht="15.75">
      <c r="A14" s="28" t="s">
        <v>15</v>
      </c>
      <c r="B14" s="106">
        <v>0</v>
      </c>
      <c r="C14" s="29">
        <f>117.19+49.18+90.17+55.92+0.04</f>
        <v>312.50000000000006</v>
      </c>
      <c r="D14" s="30">
        <f>1.63+0.58+0.5+0.9</f>
        <v>3.61</v>
      </c>
      <c r="E14" s="78">
        <v>0</v>
      </c>
      <c r="F14" s="31">
        <v>0</v>
      </c>
      <c r="G14" s="32">
        <f t="shared" si="0"/>
        <v>316.11000000000007</v>
      </c>
    </row>
    <row r="15" spans="1:7" ht="15.75">
      <c r="A15" s="33" t="s">
        <v>16</v>
      </c>
      <c r="B15" s="102">
        <f>SUM(B8:B14)</f>
        <v>28443.63</v>
      </c>
      <c r="C15" s="34">
        <f>SUM(C8:C14)</f>
        <v>139607.87</v>
      </c>
      <c r="D15" s="35">
        <f>SUM(D8:D14)</f>
        <v>6329.87</v>
      </c>
      <c r="E15" s="79">
        <f>SUM(E8:E14)</f>
        <v>41592.770000000004</v>
      </c>
      <c r="F15" s="36">
        <f>SUM(F8:F14)</f>
        <v>144186.97</v>
      </c>
      <c r="G15" s="37">
        <f t="shared" si="0"/>
        <v>331717.48</v>
      </c>
    </row>
    <row r="16" spans="1:7" ht="15.75">
      <c r="A16" s="80" t="s">
        <v>55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00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01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5">
        <v>1932.22</v>
      </c>
      <c r="C24" s="24">
        <v>4345.38</v>
      </c>
      <c r="D24" s="38">
        <v>91.7</v>
      </c>
      <c r="E24" s="82">
        <v>8188.01</v>
      </c>
      <c r="F24" s="40">
        <v>0</v>
      </c>
      <c r="G24" s="22">
        <f>SUM(C24:F24)</f>
        <v>12625.09</v>
      </c>
    </row>
    <row r="25" spans="1:7" ht="15.75">
      <c r="A25" s="18" t="s">
        <v>19</v>
      </c>
      <c r="B25" s="105">
        <v>3379.8</v>
      </c>
      <c r="C25" s="24">
        <v>6920.89</v>
      </c>
      <c r="D25" s="38">
        <v>430.57</v>
      </c>
      <c r="E25" s="83">
        <v>14806.82</v>
      </c>
      <c r="F25" s="38">
        <v>0</v>
      </c>
      <c r="G25" s="24">
        <f>SUM(C25:F25)</f>
        <v>22158.28</v>
      </c>
    </row>
    <row r="26" spans="1:7" ht="15.75">
      <c r="A26" s="41" t="s">
        <v>20</v>
      </c>
      <c r="B26" s="106">
        <v>3569.01</v>
      </c>
      <c r="C26" s="22">
        <v>27883.45</v>
      </c>
      <c r="D26" s="42">
        <v>1461.46</v>
      </c>
      <c r="E26" s="82">
        <v>15408.41</v>
      </c>
      <c r="F26" s="43">
        <v>3373.09</v>
      </c>
      <c r="G26" s="22">
        <f>SUM(C26:F26)</f>
        <v>48126.41</v>
      </c>
    </row>
    <row r="27" spans="1:7" ht="15.75">
      <c r="A27" s="28" t="s">
        <v>15</v>
      </c>
      <c r="B27" s="106">
        <v>0</v>
      </c>
      <c r="C27" s="22">
        <f>232.84+92.18</f>
        <v>325.02</v>
      </c>
      <c r="D27" s="42">
        <f>11.23+0.35</f>
        <v>11.58</v>
      </c>
      <c r="E27" s="84">
        <v>0</v>
      </c>
      <c r="F27" s="42">
        <v>0</v>
      </c>
      <c r="G27" s="22">
        <f>SUM(C27:F27)</f>
        <v>336.59999999999997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39474.74</v>
      </c>
      <c r="D28" s="35">
        <f>SUM(D24:D27)</f>
        <v>1995.31</v>
      </c>
      <c r="E28" s="79">
        <f>SUM(E24:E27)</f>
        <v>38403.240000000005</v>
      </c>
      <c r="F28" s="36">
        <f>SUM(F24:F27)</f>
        <v>3373.09</v>
      </c>
      <c r="G28" s="44">
        <f>SUM(C28:F28)</f>
        <v>83246.38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00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01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13">
        <v>5359.66</v>
      </c>
      <c r="C38" s="24">
        <v>21990.58</v>
      </c>
      <c r="D38" s="38">
        <v>1074.75</v>
      </c>
      <c r="E38" s="85">
        <v>8816.61</v>
      </c>
      <c r="F38" s="24">
        <v>2484.73</v>
      </c>
      <c r="G38" s="24">
        <f>SUM(C38:F38)</f>
        <v>34366.670000000006</v>
      </c>
    </row>
    <row r="39" spans="1:7" ht="15.75">
      <c r="A39" s="33" t="s">
        <v>16</v>
      </c>
      <c r="B39" s="107">
        <f>SUM(B38)</f>
        <v>5359.66</v>
      </c>
      <c r="C39" s="44">
        <f>SUM(C38)</f>
        <v>21990.58</v>
      </c>
      <c r="D39" s="35">
        <f>SUM(D38)</f>
        <v>1074.75</v>
      </c>
      <c r="E39" s="86">
        <f>SUM(E38)</f>
        <v>8816.61</v>
      </c>
      <c r="F39" s="50">
        <v>2484.73</v>
      </c>
      <c r="G39" s="44">
        <f>SUM(C39:F39)</f>
        <v>34366.670000000006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00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01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5">
        <v>5790</v>
      </c>
      <c r="C46" s="24">
        <v>16831.84</v>
      </c>
      <c r="D46" s="38">
        <v>639.29</v>
      </c>
      <c r="E46" s="87">
        <v>8003.7</v>
      </c>
      <c r="F46" s="51">
        <v>9562.09</v>
      </c>
      <c r="G46" s="24">
        <f t="shared" ref="G46:G51" si="1">SUM(C46:F46)</f>
        <v>35036.92</v>
      </c>
    </row>
    <row r="47" spans="1:7" ht="15.75">
      <c r="A47" s="52" t="s">
        <v>25</v>
      </c>
      <c r="B47" s="110">
        <v>4352.3999999999996</v>
      </c>
      <c r="C47" s="53">
        <v>13365.32</v>
      </c>
      <c r="D47" s="54">
        <v>1438.09</v>
      </c>
      <c r="E47" s="88">
        <v>7692.75</v>
      </c>
      <c r="F47" s="54">
        <v>9505.36</v>
      </c>
      <c r="G47" s="53">
        <f t="shared" si="1"/>
        <v>32001.52</v>
      </c>
    </row>
    <row r="48" spans="1:7" ht="15.75">
      <c r="A48" s="18" t="s">
        <v>26</v>
      </c>
      <c r="B48" s="105">
        <v>4367</v>
      </c>
      <c r="C48" s="24">
        <v>26493.81</v>
      </c>
      <c r="D48" s="38">
        <v>1296.02</v>
      </c>
      <c r="E48" s="87">
        <v>21552.92</v>
      </c>
      <c r="F48" s="38">
        <v>85359.49</v>
      </c>
      <c r="G48" s="24">
        <f t="shared" si="1"/>
        <v>134702.24</v>
      </c>
    </row>
    <row r="49" spans="1:7" ht="15.75">
      <c r="A49" s="18" t="s">
        <v>27</v>
      </c>
      <c r="B49" s="105">
        <v>4386</v>
      </c>
      <c r="C49" s="24">
        <v>18424.150000000001</v>
      </c>
      <c r="D49" s="24">
        <v>782.18</v>
      </c>
      <c r="E49" s="87">
        <v>15848.27</v>
      </c>
      <c r="F49" s="24">
        <v>0</v>
      </c>
      <c r="G49" s="24">
        <f t="shared" si="1"/>
        <v>35054.600000000006</v>
      </c>
    </row>
    <row r="50" spans="1:7" ht="15.75">
      <c r="A50" s="28" t="s">
        <v>15</v>
      </c>
      <c r="B50" s="105">
        <v>0</v>
      </c>
      <c r="C50" s="55">
        <f>107.07</f>
        <v>107.07</v>
      </c>
      <c r="D50" s="32">
        <v>0.94</v>
      </c>
      <c r="E50" s="89">
        <v>0</v>
      </c>
      <c r="F50" s="32">
        <v>0</v>
      </c>
      <c r="G50" s="32">
        <f t="shared" si="1"/>
        <v>108.00999999999999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75222.19</v>
      </c>
      <c r="D51" s="35">
        <f>SUM(D46:D50)</f>
        <v>4156.5199999999995</v>
      </c>
      <c r="E51" s="79">
        <f>SUM(E46:E50)</f>
        <v>53097.64</v>
      </c>
      <c r="F51" s="56">
        <f>SUM(F46:F50)</f>
        <v>104426.94</v>
      </c>
      <c r="G51" s="44">
        <f t="shared" si="1"/>
        <v>236903.29</v>
      </c>
    </row>
    <row r="52" spans="1:7" ht="15.75">
      <c r="A52" s="80" t="s">
        <v>56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00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01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5">
        <v>2787.2</v>
      </c>
      <c r="C59" s="24">
        <v>2180.79</v>
      </c>
      <c r="D59" s="38">
        <v>144.35</v>
      </c>
      <c r="E59" s="57">
        <v>0</v>
      </c>
      <c r="F59" s="40">
        <v>0</v>
      </c>
      <c r="G59" s="24">
        <f>SUM(C59:F59)</f>
        <v>2325.14</v>
      </c>
    </row>
    <row r="60" spans="1:7" ht="15.75">
      <c r="A60" s="33" t="s">
        <v>16</v>
      </c>
      <c r="B60" s="108">
        <f>SUM(B59)</f>
        <v>2787.2</v>
      </c>
      <c r="C60" s="44">
        <f>SUM(C59)</f>
        <v>2180.79</v>
      </c>
      <c r="D60" s="35">
        <f>SUM(D59)</f>
        <v>144.35</v>
      </c>
      <c r="E60" s="58">
        <f>SUM(E59)</f>
        <v>0</v>
      </c>
      <c r="F60" s="58">
        <v>0</v>
      </c>
      <c r="G60" s="44">
        <f>SUM(C60:F60)</f>
        <v>2325.14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00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01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5">
        <v>3925.1</v>
      </c>
      <c r="C68" s="24">
        <v>12589.5</v>
      </c>
      <c r="D68" s="38">
        <v>430.08</v>
      </c>
      <c r="E68" s="87">
        <v>4365.88</v>
      </c>
      <c r="F68" s="59">
        <v>15435.96</v>
      </c>
      <c r="G68" s="24">
        <f t="shared" ref="G68:G74" si="2">SUM(C68:F68)</f>
        <v>32821.42</v>
      </c>
    </row>
    <row r="69" spans="1:7" ht="15.75">
      <c r="A69" s="18" t="s">
        <v>32</v>
      </c>
      <c r="B69" s="105">
        <v>3353.2</v>
      </c>
      <c r="C69" s="24">
        <v>10471.65</v>
      </c>
      <c r="D69" s="38">
        <v>253.13</v>
      </c>
      <c r="E69" s="87">
        <v>0</v>
      </c>
      <c r="F69" s="59">
        <v>0</v>
      </c>
      <c r="G69" s="24">
        <f t="shared" si="2"/>
        <v>10724.779999999999</v>
      </c>
    </row>
    <row r="70" spans="1:7" ht="15.75">
      <c r="A70" s="18" t="s">
        <v>33</v>
      </c>
      <c r="B70" s="105">
        <v>2205.1</v>
      </c>
      <c r="C70" s="24">
        <v>8675.83</v>
      </c>
      <c r="D70" s="38">
        <v>129.58000000000001</v>
      </c>
      <c r="E70" s="87">
        <v>0</v>
      </c>
      <c r="F70" s="59">
        <v>0</v>
      </c>
      <c r="G70" s="24">
        <f t="shared" si="2"/>
        <v>8805.41</v>
      </c>
    </row>
    <row r="71" spans="1:7" ht="15.75">
      <c r="A71" s="18" t="s">
        <v>34</v>
      </c>
      <c r="B71" s="105">
        <v>4173.4799999999996</v>
      </c>
      <c r="C71" s="38">
        <v>8495.09</v>
      </c>
      <c r="D71" s="24">
        <v>129.08000000000001</v>
      </c>
      <c r="E71" s="90">
        <v>0</v>
      </c>
      <c r="F71" s="40">
        <v>0</v>
      </c>
      <c r="G71" s="24">
        <f t="shared" si="2"/>
        <v>8624.17</v>
      </c>
    </row>
    <row r="72" spans="1:7" ht="15.75">
      <c r="A72" s="41" t="s">
        <v>35</v>
      </c>
      <c r="B72" s="106">
        <v>1710.1</v>
      </c>
      <c r="C72" s="42">
        <v>4546.3599999999997</v>
      </c>
      <c r="D72" s="32">
        <v>157.22999999999999</v>
      </c>
      <c r="E72" s="89">
        <v>0</v>
      </c>
      <c r="F72" s="32">
        <v>0</v>
      </c>
      <c r="G72" s="22">
        <f t="shared" si="2"/>
        <v>4703.5899999999992</v>
      </c>
    </row>
    <row r="73" spans="1:7" ht="15.75">
      <c r="A73" s="28" t="s">
        <v>15</v>
      </c>
      <c r="B73" s="106">
        <v>0</v>
      </c>
      <c r="C73" s="42">
        <f>17.78+257.97+22.16+46.74</f>
        <v>344.65000000000003</v>
      </c>
      <c r="D73" s="40">
        <f>1.09+14.98+1.19+5.58</f>
        <v>22.840000000000003</v>
      </c>
      <c r="E73" s="89">
        <v>0</v>
      </c>
      <c r="F73" s="40">
        <v>0</v>
      </c>
      <c r="G73" s="22">
        <f t="shared" si="2"/>
        <v>367.49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45123.080000000009</v>
      </c>
      <c r="D74" s="35">
        <f>SUM(D68:D73)</f>
        <v>1121.94</v>
      </c>
      <c r="E74" s="91">
        <f>SUM(E68:E73)</f>
        <v>4365.88</v>
      </c>
      <c r="F74" s="60">
        <f>SUM(F68:F73)</f>
        <v>15435.96</v>
      </c>
      <c r="G74" s="44">
        <f t="shared" si="2"/>
        <v>66046.860000000015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00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01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5">
        <v>5787</v>
      </c>
      <c r="C81" s="24">
        <v>27314.720000000001</v>
      </c>
      <c r="D81" s="38">
        <v>1706.14</v>
      </c>
      <c r="E81" s="24">
        <v>38360.629999999997</v>
      </c>
      <c r="F81" s="64">
        <v>94240.66</v>
      </c>
      <c r="G81" s="24">
        <f>SUM(C81:F81)</f>
        <v>161622.15</v>
      </c>
    </row>
    <row r="82" spans="1:7" ht="15.75">
      <c r="A82" s="33" t="s">
        <v>16</v>
      </c>
      <c r="B82" s="108">
        <f>SUM(B81)</f>
        <v>5787</v>
      </c>
      <c r="C82" s="44">
        <f>SUM(C81)</f>
        <v>27314.720000000001</v>
      </c>
      <c r="D82" s="35">
        <f>SUM(D81)</f>
        <v>1706.14</v>
      </c>
      <c r="E82" s="50">
        <v>38360.629999999997</v>
      </c>
      <c r="F82" s="65">
        <v>94240.66</v>
      </c>
      <c r="G82" s="44">
        <f>SUM(C82:F82)</f>
        <v>161622.15</v>
      </c>
    </row>
    <row r="83" spans="1:7" ht="15.75">
      <c r="A83" s="80" t="s">
        <v>57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00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01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5">
        <v>1473</v>
      </c>
      <c r="C90" s="24">
        <v>2375.86</v>
      </c>
      <c r="D90" s="38">
        <v>130.69</v>
      </c>
      <c r="E90" s="40">
        <v>0</v>
      </c>
      <c r="F90" s="59">
        <v>0</v>
      </c>
      <c r="G90" s="24">
        <f t="shared" ref="G90:G95" si="3">SUM(C90:F90)</f>
        <v>2506.5500000000002</v>
      </c>
    </row>
    <row r="91" spans="1:7" ht="15.75">
      <c r="A91" s="18" t="s">
        <v>40</v>
      </c>
      <c r="B91" s="105">
        <v>1475.3</v>
      </c>
      <c r="C91" s="24">
        <v>6814.12</v>
      </c>
      <c r="D91" s="38">
        <v>217.38</v>
      </c>
      <c r="E91" s="39">
        <v>0</v>
      </c>
      <c r="F91" s="38">
        <v>0</v>
      </c>
      <c r="G91" s="24">
        <f t="shared" si="3"/>
        <v>7031.5</v>
      </c>
    </row>
    <row r="92" spans="1:7" ht="15.75">
      <c r="A92" s="18" t="s">
        <v>41</v>
      </c>
      <c r="B92" s="105">
        <v>1475.8</v>
      </c>
      <c r="C92" s="24">
        <v>4247.2700000000004</v>
      </c>
      <c r="D92" s="38">
        <v>145.13999999999999</v>
      </c>
      <c r="E92" s="40">
        <v>0</v>
      </c>
      <c r="F92" s="38">
        <v>0</v>
      </c>
      <c r="G92" s="24">
        <f t="shared" si="3"/>
        <v>4392.4100000000008</v>
      </c>
    </row>
    <row r="93" spans="1:7" ht="15.75">
      <c r="A93" s="41" t="s">
        <v>42</v>
      </c>
      <c r="B93" s="106">
        <v>1471.9</v>
      </c>
      <c r="C93" s="22">
        <v>4975.03</v>
      </c>
      <c r="D93" s="42">
        <v>196.67</v>
      </c>
      <c r="E93" s="40">
        <v>0</v>
      </c>
      <c r="F93" s="42">
        <v>0</v>
      </c>
      <c r="G93" s="22">
        <f t="shared" si="3"/>
        <v>5171.7</v>
      </c>
    </row>
    <row r="94" spans="1:7" ht="15.75">
      <c r="A94" s="41" t="s">
        <v>43</v>
      </c>
      <c r="B94" s="106">
        <v>7715.2</v>
      </c>
      <c r="C94" s="22">
        <v>23393.54</v>
      </c>
      <c r="D94" s="42">
        <v>801.15</v>
      </c>
      <c r="E94" s="93">
        <v>6954.4</v>
      </c>
      <c r="F94" s="66">
        <v>4327.1000000000004</v>
      </c>
      <c r="G94" s="22">
        <f t="shared" si="3"/>
        <v>35476.19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41805.82</v>
      </c>
      <c r="D95" s="35">
        <f>SUM(D90:D94)</f>
        <v>1491.03</v>
      </c>
      <c r="E95" s="79">
        <f>SUM(E90:E94)</f>
        <v>6954.4</v>
      </c>
      <c r="F95" s="36">
        <f>SUM(F90:F94)</f>
        <v>4327.1000000000004</v>
      </c>
      <c r="G95" s="44">
        <f t="shared" si="3"/>
        <v>54578.35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00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01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06">
        <v>1694.8</v>
      </c>
      <c r="C103" s="22">
        <v>5057.24</v>
      </c>
      <c r="D103" s="24">
        <v>387.87</v>
      </c>
      <c r="E103" s="55">
        <v>0</v>
      </c>
      <c r="F103" s="32">
        <v>0</v>
      </c>
      <c r="G103" s="66">
        <f>SUM(C103:F103)</f>
        <v>5445.11</v>
      </c>
    </row>
    <row r="104" spans="1:7" ht="15.75">
      <c r="A104" s="18" t="s">
        <v>46</v>
      </c>
      <c r="B104" s="105">
        <v>1979</v>
      </c>
      <c r="C104" s="24">
        <v>5810.38</v>
      </c>
      <c r="D104" s="38">
        <v>222.04</v>
      </c>
      <c r="E104" s="40">
        <v>0</v>
      </c>
      <c r="F104" s="40">
        <v>0</v>
      </c>
      <c r="G104" s="24">
        <f>SUM(C104:F104)</f>
        <v>6032.42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10867.619999999999</v>
      </c>
      <c r="D105" s="35">
        <f>SUM(D103:D104)</f>
        <v>609.91</v>
      </c>
      <c r="E105" s="44">
        <f>SUM(E103:E104)</f>
        <v>0</v>
      </c>
      <c r="F105" s="60">
        <f>SUM(F103:F104)</f>
        <v>0</v>
      </c>
      <c r="G105" s="44">
        <f>SUM(C105:F105)</f>
        <v>11477.529999999999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00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01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5">
        <v>5630.5</v>
      </c>
      <c r="C111" s="38">
        <v>29994.46</v>
      </c>
      <c r="D111" s="70">
        <v>1553.12</v>
      </c>
      <c r="E111" s="87">
        <v>25603.79</v>
      </c>
      <c r="F111" s="94">
        <v>72593.899999999994</v>
      </c>
      <c r="G111" s="71">
        <f>SUM(C111:F111)</f>
        <v>129745.26999999999</v>
      </c>
    </row>
    <row r="112" spans="1:7" ht="15.75">
      <c r="A112" s="33" t="s">
        <v>16</v>
      </c>
      <c r="B112" s="102">
        <v>5630.5</v>
      </c>
      <c r="C112" s="34">
        <f>SUM(C111)</f>
        <v>29994.46</v>
      </c>
      <c r="D112" s="35">
        <f>SUM(D111)</f>
        <v>1553.12</v>
      </c>
      <c r="E112" s="95">
        <v>25603.79</v>
      </c>
      <c r="F112" s="50">
        <v>72593.899999999994</v>
      </c>
      <c r="G112" s="44">
        <f>SUM(C112:F112)</f>
        <v>129745.26999999999</v>
      </c>
    </row>
    <row r="113" spans="1:7" ht="15.75">
      <c r="A113" s="9"/>
      <c r="B113" s="9"/>
      <c r="C113" s="9"/>
      <c r="D113" s="9"/>
      <c r="E113" s="9"/>
      <c r="F113" s="9"/>
      <c r="G113" s="9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72" t="s">
        <v>49</v>
      </c>
      <c r="B115" s="72"/>
      <c r="C115" s="96">
        <f>C15+C28+C39+C51+C60+C74+C82+C95+C105+C112</f>
        <v>433581.87</v>
      </c>
      <c r="D115" s="9"/>
      <c r="E115" s="9"/>
      <c r="F115" s="9"/>
      <c r="G115" s="9"/>
    </row>
    <row r="116" spans="1:7" ht="15.75">
      <c r="A116" s="18" t="s">
        <v>3</v>
      </c>
      <c r="B116" s="18"/>
      <c r="C116" s="96">
        <f>D15+D28+D39+D51+D60+D74+D82+D95+D105+D112</f>
        <v>20182.939999999999</v>
      </c>
      <c r="D116" s="9"/>
      <c r="E116" s="9"/>
      <c r="F116" s="9"/>
      <c r="G116" s="9"/>
    </row>
    <row r="117" spans="1:7" ht="15.75">
      <c r="A117" s="52" t="s">
        <v>50</v>
      </c>
      <c r="B117" s="52"/>
      <c r="C117" s="96">
        <f>E15+E28+E39+E51+E60+E74+E82+E95+E105+E112</f>
        <v>217194.96000000002</v>
      </c>
      <c r="D117" s="9"/>
      <c r="E117" s="9"/>
      <c r="F117" s="9"/>
      <c r="G117" s="9"/>
    </row>
    <row r="118" spans="1:7" ht="15.75">
      <c r="A118" s="18" t="s">
        <v>51</v>
      </c>
      <c r="B118" s="18"/>
      <c r="C118" s="96">
        <f>F15+F28+F39+F51+F60+F74+F82+F95+F105+F112</f>
        <v>441069.35</v>
      </c>
      <c r="D118" s="9"/>
      <c r="E118" s="9"/>
      <c r="F118" s="9"/>
      <c r="G118" s="9"/>
    </row>
    <row r="119" spans="1:7" ht="16.5">
      <c r="A119" s="73" t="s">
        <v>53</v>
      </c>
      <c r="B119" s="73"/>
      <c r="C119" s="97">
        <f>G15+G28+G39+G51+G60+G74+G82+G95+G105+G112</f>
        <v>1112029.1199999999</v>
      </c>
      <c r="D119" s="9"/>
      <c r="E119" s="9"/>
      <c r="F119" s="9"/>
      <c r="G119" s="9"/>
    </row>
    <row r="120" spans="1:7" ht="16.5">
      <c r="A120" s="74" t="s">
        <v>52</v>
      </c>
      <c r="B120" s="74"/>
      <c r="C120" s="98">
        <f>C119-C116</f>
        <v>1091846.18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108436.4</v>
      </c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5.75">
      <c r="A126" s="75"/>
      <c r="B126" s="75"/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workbookViewId="0">
      <selection sqref="A1:G125"/>
    </sheetView>
  </sheetViews>
  <sheetFormatPr defaultRowHeight="14.25"/>
  <cols>
    <col min="1" max="1" width="30" customWidth="1"/>
    <col min="2" max="2" width="14.375" customWidth="1"/>
    <col min="3" max="3" width="15" customWidth="1"/>
    <col min="4" max="4" width="12.625" customWidth="1"/>
    <col min="5" max="5" width="13.375" customWidth="1"/>
    <col min="6" max="6" width="14" customWidth="1"/>
    <col min="7" max="7" width="15.375" customWidth="1"/>
  </cols>
  <sheetData>
    <row r="1" spans="1:10" ht="16.5">
      <c r="A1" s="1"/>
      <c r="B1" s="2"/>
      <c r="C1" s="2"/>
      <c r="D1" s="3"/>
      <c r="E1" s="3"/>
      <c r="F1" s="3"/>
      <c r="G1" s="4"/>
    </row>
    <row r="2" spans="1:10" ht="16.5">
      <c r="A2" s="125" t="s">
        <v>101</v>
      </c>
      <c r="B2" s="138"/>
      <c r="C2" s="139"/>
      <c r="D2" s="139"/>
      <c r="E2" s="139"/>
      <c r="F2" s="139"/>
      <c r="G2" s="140"/>
    </row>
    <row r="3" spans="1:10" ht="16.5">
      <c r="A3" s="8"/>
      <c r="B3" s="8"/>
      <c r="C3" s="9"/>
      <c r="D3" s="9"/>
      <c r="E3" s="9"/>
      <c r="F3" s="9"/>
      <c r="G3" s="9"/>
    </row>
    <row r="4" spans="1:10" ht="16.5">
      <c r="A4" s="9"/>
      <c r="B4" s="9"/>
      <c r="C4" s="8" t="s">
        <v>0</v>
      </c>
      <c r="D4" s="9"/>
      <c r="E4" s="9"/>
      <c r="F4" s="9"/>
      <c r="G4" s="9"/>
    </row>
    <row r="5" spans="1:10" ht="15.75">
      <c r="A5" s="10"/>
      <c r="B5" s="10"/>
      <c r="C5" s="10"/>
      <c r="D5" s="10"/>
      <c r="E5" s="10"/>
      <c r="F5" s="10"/>
      <c r="G5" s="11"/>
    </row>
    <row r="6" spans="1:10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10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10" ht="15.75">
      <c r="A8" s="18" t="s">
        <v>9</v>
      </c>
      <c r="B8" s="102">
        <v>2754.1</v>
      </c>
      <c r="C8" s="19">
        <v>10242.799999999999</v>
      </c>
      <c r="D8" s="20">
        <v>316.43</v>
      </c>
      <c r="E8" s="76">
        <v>0</v>
      </c>
      <c r="F8" s="133">
        <v>0</v>
      </c>
      <c r="G8" s="22">
        <f t="shared" ref="G8:G14" si="0">SUM(C8:F8)</f>
        <v>10559.23</v>
      </c>
    </row>
    <row r="9" spans="1:10" ht="15.75">
      <c r="A9" s="18" t="s">
        <v>10</v>
      </c>
      <c r="B9" s="102">
        <v>5338.3</v>
      </c>
      <c r="C9" s="19">
        <v>27405.759999999998</v>
      </c>
      <c r="D9" s="20">
        <v>711.4</v>
      </c>
      <c r="E9" s="76">
        <v>31274.67</v>
      </c>
      <c r="F9" s="21">
        <v>12660.7</v>
      </c>
      <c r="G9" s="24">
        <f t="shared" si="0"/>
        <v>72052.53</v>
      </c>
    </row>
    <row r="10" spans="1:10" ht="15.75">
      <c r="A10" s="18" t="s">
        <v>11</v>
      </c>
      <c r="B10" s="102">
        <v>7223.3</v>
      </c>
      <c r="C10" s="19">
        <v>13942.61</v>
      </c>
      <c r="D10" s="20">
        <v>459.08</v>
      </c>
      <c r="E10" s="76">
        <v>938.68</v>
      </c>
      <c r="F10" s="25">
        <v>12781.44</v>
      </c>
      <c r="G10" s="24">
        <f t="shared" si="0"/>
        <v>28121.81</v>
      </c>
    </row>
    <row r="11" spans="1:10" ht="15.75">
      <c r="A11" s="18" t="s">
        <v>12</v>
      </c>
      <c r="B11" s="102">
        <v>5395</v>
      </c>
      <c r="C11" s="19">
        <v>33272.639999999999</v>
      </c>
      <c r="D11" s="20">
        <v>3487</v>
      </c>
      <c r="E11" s="76">
        <v>14044.33</v>
      </c>
      <c r="F11" s="23">
        <v>23874.02</v>
      </c>
      <c r="G11" s="24">
        <f t="shared" si="0"/>
        <v>74677.990000000005</v>
      </c>
    </row>
    <row r="12" spans="1:10" ht="15.75">
      <c r="A12" s="26" t="s">
        <v>13</v>
      </c>
      <c r="B12" s="102">
        <v>3856.3</v>
      </c>
      <c r="C12" s="19">
        <v>19916.98</v>
      </c>
      <c r="D12" s="20">
        <v>1442.91</v>
      </c>
      <c r="E12" s="76">
        <v>4754.07</v>
      </c>
      <c r="F12" s="23">
        <v>7451.04</v>
      </c>
      <c r="G12" s="24">
        <f t="shared" si="0"/>
        <v>33565</v>
      </c>
      <c r="J12" s="141"/>
    </row>
    <row r="13" spans="1:10" ht="15.75">
      <c r="A13" s="26" t="s">
        <v>14</v>
      </c>
      <c r="B13" s="102">
        <v>3917.53</v>
      </c>
      <c r="C13" s="20">
        <v>10786.13</v>
      </c>
      <c r="D13" s="19">
        <v>279.72000000000003</v>
      </c>
      <c r="E13" s="77">
        <v>4428.8100000000004</v>
      </c>
      <c r="F13" s="27">
        <v>918</v>
      </c>
      <c r="G13" s="24">
        <f t="shared" si="0"/>
        <v>16412.66</v>
      </c>
    </row>
    <row r="14" spans="1:10" ht="15.75">
      <c r="A14" s="28" t="s">
        <v>15</v>
      </c>
      <c r="B14" s="123">
        <v>0</v>
      </c>
      <c r="C14" s="29">
        <v>216.59</v>
      </c>
      <c r="D14" s="30">
        <v>11.1</v>
      </c>
      <c r="E14" s="78">
        <v>0</v>
      </c>
      <c r="F14" s="31">
        <v>0</v>
      </c>
      <c r="G14" s="32">
        <f t="shared" si="0"/>
        <v>227.69</v>
      </c>
    </row>
    <row r="15" spans="1:10" ht="15.75">
      <c r="A15" s="33" t="s">
        <v>16</v>
      </c>
      <c r="B15" s="102">
        <f t="shared" ref="B15:G15" si="1">SUM(B8:B14)</f>
        <v>28484.53</v>
      </c>
      <c r="C15" s="34">
        <f t="shared" si="1"/>
        <v>115783.51</v>
      </c>
      <c r="D15" s="35">
        <f t="shared" si="1"/>
        <v>6707.64</v>
      </c>
      <c r="E15" s="79">
        <f t="shared" si="1"/>
        <v>55440.56</v>
      </c>
      <c r="F15" s="36">
        <f t="shared" si="1"/>
        <v>57685.200000000004</v>
      </c>
      <c r="G15" s="37">
        <f t="shared" si="1"/>
        <v>235616.91</v>
      </c>
    </row>
    <row r="16" spans="1:10" ht="15.75">
      <c r="A16" s="80" t="s">
        <v>102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2609.23</v>
      </c>
      <c r="D24" s="38">
        <v>207.51</v>
      </c>
      <c r="E24" s="82">
        <v>24082.19</v>
      </c>
      <c r="F24" s="40">
        <v>11390.75</v>
      </c>
      <c r="G24" s="22">
        <f>SUM(C24:F24)</f>
        <v>38289.68</v>
      </c>
    </row>
    <row r="25" spans="1:7" ht="15.75">
      <c r="A25" s="18" t="s">
        <v>19</v>
      </c>
      <c r="B25" s="102">
        <v>3379.8</v>
      </c>
      <c r="C25" s="24">
        <v>8561.75</v>
      </c>
      <c r="D25" s="38">
        <v>215.7</v>
      </c>
      <c r="E25" s="83">
        <v>1659.87</v>
      </c>
      <c r="F25" s="38">
        <v>-12233.9</v>
      </c>
      <c r="G25" s="24">
        <f>SUM(C25:F25)</f>
        <v>-1796.58</v>
      </c>
    </row>
    <row r="26" spans="1:7" ht="15.75">
      <c r="A26" s="41" t="s">
        <v>20</v>
      </c>
      <c r="B26" s="123">
        <v>3569.01</v>
      </c>
      <c r="C26" s="22">
        <v>15948.07</v>
      </c>
      <c r="D26" s="42">
        <v>617.12</v>
      </c>
      <c r="E26" s="82">
        <v>6042.42</v>
      </c>
      <c r="F26" s="43">
        <v>-6048.88</v>
      </c>
      <c r="G26" s="22">
        <f>SUM(C26:F26)</f>
        <v>16558.73</v>
      </c>
    </row>
    <row r="27" spans="1:7" ht="15.75">
      <c r="A27" s="28" t="s">
        <v>15</v>
      </c>
      <c r="B27" s="123">
        <v>0</v>
      </c>
      <c r="C27" s="22">
        <v>439.29</v>
      </c>
      <c r="D27" s="42">
        <v>10.42</v>
      </c>
      <c r="E27" s="84">
        <v>1255.51</v>
      </c>
      <c r="F27" s="42">
        <v>0</v>
      </c>
      <c r="G27" s="22">
        <f>SUM(C27:F27)</f>
        <v>1705.22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27558.34</v>
      </c>
      <c r="D28" s="35">
        <f>SUM(D24:D27)</f>
        <v>1050.75</v>
      </c>
      <c r="E28" s="79">
        <f>SUM(E24:E27)</f>
        <v>33039.99</v>
      </c>
      <c r="F28" s="36">
        <f>SUM(F24:F27)</f>
        <v>-6892.03</v>
      </c>
      <c r="G28" s="44">
        <f>SUM(C28:F28)</f>
        <v>54757.05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19227.060000000001</v>
      </c>
      <c r="D38" s="38">
        <v>619.91999999999996</v>
      </c>
      <c r="E38" s="85">
        <v>12521.76</v>
      </c>
      <c r="F38" s="24">
        <v>5337.72</v>
      </c>
      <c r="G38" s="24">
        <f>SUM(C38:F38)</f>
        <v>37706.46</v>
      </c>
    </row>
    <row r="39" spans="1:7" ht="15.75">
      <c r="A39" s="33" t="s">
        <v>16</v>
      </c>
      <c r="B39" s="107">
        <f>SUM(B38)</f>
        <v>5359.66</v>
      </c>
      <c r="C39" s="44">
        <f>SUM(C38)</f>
        <v>19227.060000000001</v>
      </c>
      <c r="D39" s="35">
        <f>SUM(D38)</f>
        <v>619.91999999999996</v>
      </c>
      <c r="E39" s="86">
        <f>SUM(E38)</f>
        <v>12521.76</v>
      </c>
      <c r="F39" s="50">
        <f>SUM(F38)</f>
        <v>5337.72</v>
      </c>
      <c r="G39" s="44">
        <f>SUM(C39:F39)</f>
        <v>37706.46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18669.5</v>
      </c>
      <c r="D46" s="38">
        <v>661.44</v>
      </c>
      <c r="E46" s="87">
        <v>8651.06</v>
      </c>
      <c r="F46" s="51">
        <v>-1373.69</v>
      </c>
      <c r="G46" s="24">
        <f>SUM(C46:F46)</f>
        <v>26608.31</v>
      </c>
    </row>
    <row r="47" spans="1:7" ht="15.75">
      <c r="A47" s="52" t="s">
        <v>25</v>
      </c>
      <c r="B47" s="124">
        <v>4352.3999999999996</v>
      </c>
      <c r="C47" s="53">
        <v>15820.57</v>
      </c>
      <c r="D47" s="54">
        <v>488.13</v>
      </c>
      <c r="E47" s="88">
        <v>-6831.22</v>
      </c>
      <c r="F47" s="54">
        <v>-3081.38</v>
      </c>
      <c r="G47" s="53">
        <f>SUM(C47:F47)</f>
        <v>6396.0999999999995</v>
      </c>
    </row>
    <row r="48" spans="1:7" ht="15.75">
      <c r="A48" s="18" t="s">
        <v>26</v>
      </c>
      <c r="B48" s="102">
        <v>4367</v>
      </c>
      <c r="C48" s="24">
        <v>9918.17</v>
      </c>
      <c r="D48" s="38">
        <v>247.15</v>
      </c>
      <c r="E48" s="87">
        <v>9202.92</v>
      </c>
      <c r="F48" s="38">
        <v>6888.69</v>
      </c>
      <c r="G48" s="24">
        <f>SUM(C48:F48)</f>
        <v>26256.929999999997</v>
      </c>
    </row>
    <row r="49" spans="1:7" ht="15.75">
      <c r="A49" s="18" t="s">
        <v>27</v>
      </c>
      <c r="B49" s="102">
        <v>4386</v>
      </c>
      <c r="C49" s="24">
        <v>14767.35</v>
      </c>
      <c r="D49" s="24">
        <v>554.21</v>
      </c>
      <c r="E49" s="87">
        <v>14863.09</v>
      </c>
      <c r="F49" s="24">
        <v>21804.32</v>
      </c>
      <c r="G49" s="24">
        <f>SUM(C49:F49)</f>
        <v>51988.97</v>
      </c>
    </row>
    <row r="50" spans="1:7" ht="15.75">
      <c r="A50" s="28" t="s">
        <v>15</v>
      </c>
      <c r="B50" s="102">
        <v>0</v>
      </c>
      <c r="C50" s="55">
        <v>1374.71</v>
      </c>
      <c r="D50" s="32">
        <v>79</v>
      </c>
      <c r="E50" s="89">
        <v>0</v>
      </c>
      <c r="F50" s="32">
        <v>0</v>
      </c>
      <c r="G50" s="32">
        <f>SUM(C50:F50)</f>
        <v>1453.71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60550.299999999996</v>
      </c>
      <c r="D51" s="35">
        <f>SUM(D46:D50)</f>
        <v>2029.9300000000003</v>
      </c>
      <c r="E51" s="79">
        <f>SUM(E46:E50)</f>
        <v>25885.85</v>
      </c>
      <c r="F51" s="56">
        <f>SUM(F46:F50)</f>
        <v>24237.94</v>
      </c>
      <c r="G51" s="44">
        <f t="shared" ref="G51" si="2">SUM(C51:F51)</f>
        <v>112704.01999999999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5483.93</v>
      </c>
      <c r="D59" s="38">
        <v>30.07</v>
      </c>
      <c r="E59" s="57">
        <v>0</v>
      </c>
      <c r="F59" s="40">
        <v>0</v>
      </c>
      <c r="G59" s="24">
        <f>SUM(C59:F59)</f>
        <v>5514</v>
      </c>
    </row>
    <row r="60" spans="1:7" ht="15.75">
      <c r="A60" s="33" t="s">
        <v>16</v>
      </c>
      <c r="B60" s="108">
        <f>SUM(B59)</f>
        <v>4163.2</v>
      </c>
      <c r="C60" s="44">
        <f>SUM(C59)</f>
        <v>5483.93</v>
      </c>
      <c r="D60" s="35">
        <f>SUM(D59:D59)</f>
        <v>30.07</v>
      </c>
      <c r="E60" s="58">
        <f>SUM(E59)</f>
        <v>0</v>
      </c>
      <c r="F60" s="58">
        <f>SUM(F59)</f>
        <v>0</v>
      </c>
      <c r="G60" s="44">
        <f>SUM(C60:F60)</f>
        <v>5514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15204.24</v>
      </c>
      <c r="D68" s="38">
        <v>267.57</v>
      </c>
      <c r="E68" s="87">
        <v>20628.02</v>
      </c>
      <c r="F68" s="59">
        <v>21082.68</v>
      </c>
      <c r="G68" s="24">
        <f t="shared" ref="G68:G74" si="3">SUM(C68:F68)</f>
        <v>57182.51</v>
      </c>
    </row>
    <row r="69" spans="1:7" ht="15.75">
      <c r="A69" s="18" t="s">
        <v>32</v>
      </c>
      <c r="B69" s="102">
        <v>3353.2</v>
      </c>
      <c r="C69" s="24">
        <v>8970.31</v>
      </c>
      <c r="D69" s="38">
        <v>178.46</v>
      </c>
      <c r="E69" s="87">
        <v>0</v>
      </c>
      <c r="F69" s="59">
        <v>0</v>
      </c>
      <c r="G69" s="24">
        <f t="shared" si="3"/>
        <v>9148.7699999999986</v>
      </c>
    </row>
    <row r="70" spans="1:7" ht="15.75">
      <c r="A70" s="18" t="s">
        <v>33</v>
      </c>
      <c r="B70" s="102">
        <v>2205.1</v>
      </c>
      <c r="C70" s="24">
        <v>914.21</v>
      </c>
      <c r="D70" s="38">
        <v>59.51</v>
      </c>
      <c r="E70" s="87">
        <v>-0.01</v>
      </c>
      <c r="F70" s="59">
        <v>0</v>
      </c>
      <c r="G70" s="24">
        <f t="shared" si="3"/>
        <v>973.71</v>
      </c>
    </row>
    <row r="71" spans="1:7" ht="15.75">
      <c r="A71" s="18" t="s">
        <v>34</v>
      </c>
      <c r="B71" s="102">
        <v>4173.4799999999996</v>
      </c>
      <c r="C71" s="38">
        <v>4770.6000000000004</v>
      </c>
      <c r="D71" s="24">
        <v>456.37</v>
      </c>
      <c r="E71" s="90">
        <v>-0.01</v>
      </c>
      <c r="F71" s="40">
        <v>0</v>
      </c>
      <c r="G71" s="24">
        <f t="shared" si="3"/>
        <v>5226.96</v>
      </c>
    </row>
    <row r="72" spans="1:7" ht="15.75">
      <c r="A72" s="41" t="s">
        <v>35</v>
      </c>
      <c r="B72" s="123">
        <v>1710.1</v>
      </c>
      <c r="C72" s="42">
        <v>7699.2</v>
      </c>
      <c r="D72" s="32">
        <v>273.77</v>
      </c>
      <c r="E72" s="89">
        <v>0</v>
      </c>
      <c r="F72" s="32">
        <v>0</v>
      </c>
      <c r="G72" s="22">
        <f t="shared" si="3"/>
        <v>7972.9699999999993</v>
      </c>
    </row>
    <row r="73" spans="1:7" ht="15.75">
      <c r="A73" s="28" t="s">
        <v>15</v>
      </c>
      <c r="B73" s="123">
        <v>0</v>
      </c>
      <c r="C73" s="42">
        <v>571</v>
      </c>
      <c r="D73" s="40">
        <v>17.53</v>
      </c>
      <c r="E73" s="89">
        <v>0</v>
      </c>
      <c r="F73" s="40">
        <v>0</v>
      </c>
      <c r="G73" s="22">
        <f t="shared" si="3"/>
        <v>588.53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38129.56</v>
      </c>
      <c r="D74" s="35">
        <f>SUM(D68:D73)</f>
        <v>1253.2099999999998</v>
      </c>
      <c r="E74" s="91">
        <f>SUM(E68:E73)</f>
        <v>20628.000000000004</v>
      </c>
      <c r="F74" s="60">
        <f>SUM(F68:F73)</f>
        <v>21082.68</v>
      </c>
      <c r="G74" s="44">
        <f t="shared" si="3"/>
        <v>81093.450000000012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12989.15</v>
      </c>
      <c r="D81" s="38">
        <v>427.94</v>
      </c>
      <c r="E81" s="24">
        <v>7946.56</v>
      </c>
      <c r="F81" s="64">
        <v>16289.4</v>
      </c>
      <c r="G81" s="24">
        <f>SUM(C81:F81)</f>
        <v>37653.050000000003</v>
      </c>
    </row>
    <row r="82" spans="1:7" ht="15.75">
      <c r="A82" s="33" t="s">
        <v>16</v>
      </c>
      <c r="B82" s="108">
        <f>SUM(B81)</f>
        <v>5787</v>
      </c>
      <c r="C82" s="44">
        <f>SUM(C81)</f>
        <v>12989.15</v>
      </c>
      <c r="D82" s="35">
        <f>SUM(D81)</f>
        <v>427.94</v>
      </c>
      <c r="E82" s="50">
        <f>SUM(E81)</f>
        <v>7946.56</v>
      </c>
      <c r="F82" s="65">
        <f>SUM(F81)</f>
        <v>16289.4</v>
      </c>
      <c r="G82" s="44">
        <f>SUM(C82:F82)</f>
        <v>37653.050000000003</v>
      </c>
    </row>
    <row r="83" spans="1:7" ht="15.75">
      <c r="A83" s="80" t="s">
        <v>100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1670.56</v>
      </c>
      <c r="D90" s="38">
        <v>121.43</v>
      </c>
      <c r="E90" s="40">
        <v>0</v>
      </c>
      <c r="F90" s="59">
        <v>3276.42</v>
      </c>
      <c r="G90" s="24">
        <f>SUM(C90:F90)</f>
        <v>5068.41</v>
      </c>
    </row>
    <row r="91" spans="1:7" ht="15.75">
      <c r="A91" s="18" t="s">
        <v>40</v>
      </c>
      <c r="B91" s="102">
        <v>1475.3</v>
      </c>
      <c r="C91" s="24">
        <v>3796.67</v>
      </c>
      <c r="D91" s="38">
        <v>133.07</v>
      </c>
      <c r="E91" s="39">
        <v>-3054.69</v>
      </c>
      <c r="F91" s="38">
        <v>-1612.6</v>
      </c>
      <c r="G91" s="24">
        <f>SUM(C91:F91)</f>
        <v>-737.54999999999973</v>
      </c>
    </row>
    <row r="92" spans="1:7" ht="15.75">
      <c r="A92" s="18" t="s">
        <v>41</v>
      </c>
      <c r="B92" s="102">
        <v>1475.8</v>
      </c>
      <c r="C92" s="24">
        <v>2376.87</v>
      </c>
      <c r="D92" s="38">
        <v>91.87</v>
      </c>
      <c r="E92" s="40">
        <v>788.2</v>
      </c>
      <c r="F92" s="38">
        <v>0</v>
      </c>
      <c r="G92" s="24">
        <f>SUM(C92:F92)</f>
        <v>3256.9399999999996</v>
      </c>
    </row>
    <row r="93" spans="1:7" ht="15.75">
      <c r="A93" s="41" t="s">
        <v>42</v>
      </c>
      <c r="B93" s="123">
        <v>1471.9</v>
      </c>
      <c r="C93" s="22">
        <v>2102.54</v>
      </c>
      <c r="D93" s="42">
        <v>57.75</v>
      </c>
      <c r="E93" s="40">
        <v>0</v>
      </c>
      <c r="F93" s="42">
        <v>0</v>
      </c>
      <c r="G93" s="22">
        <f>SUM(C93:F93)</f>
        <v>2160.29</v>
      </c>
    </row>
    <row r="94" spans="1:7" ht="15.75">
      <c r="A94" s="41" t="s">
        <v>43</v>
      </c>
      <c r="B94" s="123">
        <v>7715.2</v>
      </c>
      <c r="C94" s="22">
        <v>17074.080000000002</v>
      </c>
      <c r="D94" s="42">
        <v>494.66</v>
      </c>
      <c r="E94" s="93">
        <v>7854.13</v>
      </c>
      <c r="F94" s="66">
        <v>913.16</v>
      </c>
      <c r="G94" s="22">
        <f>SUM(C94:F94)</f>
        <v>26336.030000000002</v>
      </c>
    </row>
    <row r="95" spans="1:7" ht="15.75">
      <c r="A95" s="33" t="s">
        <v>16</v>
      </c>
      <c r="B95" s="102">
        <f>SUM(B90:B94)</f>
        <v>13611.2</v>
      </c>
      <c r="C95" s="44">
        <f>SUM(C90:C94)</f>
        <v>27020.720000000001</v>
      </c>
      <c r="D95" s="35">
        <f>SUM(D90:D94)</f>
        <v>898.78</v>
      </c>
      <c r="E95" s="79">
        <f>SUM(E90:E94)</f>
        <v>5587.64</v>
      </c>
      <c r="F95" s="36">
        <f>SUM(F90:F94)</f>
        <v>2576.98</v>
      </c>
      <c r="G95" s="44">
        <f t="shared" ref="G95" si="4">SUM(C95:F95)</f>
        <v>36084.120000000003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4638.3500000000004</v>
      </c>
      <c r="D103" s="24">
        <v>164.69</v>
      </c>
      <c r="E103" s="55">
        <v>0</v>
      </c>
      <c r="F103" s="32">
        <v>0</v>
      </c>
      <c r="G103" s="66">
        <f>SUM(C103:F103)</f>
        <v>4803.04</v>
      </c>
    </row>
    <row r="104" spans="1:7" ht="15.75">
      <c r="A104" s="18" t="s">
        <v>46</v>
      </c>
      <c r="B104" s="102">
        <v>1979</v>
      </c>
      <c r="C104" s="24">
        <v>5665.52</v>
      </c>
      <c r="D104" s="38">
        <v>165.6</v>
      </c>
      <c r="E104" s="40">
        <v>8875.5300000000007</v>
      </c>
      <c r="F104" s="40">
        <v>0</v>
      </c>
      <c r="G104" s="24">
        <f>SUM(C104:F104)</f>
        <v>14706.650000000001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10303.870000000001</v>
      </c>
      <c r="D105" s="35">
        <f>SUM(D103:D104)</f>
        <v>330.28999999999996</v>
      </c>
      <c r="E105" s="44">
        <f>SUM(E103:E104)</f>
        <v>8875.5300000000007</v>
      </c>
      <c r="F105" s="60">
        <f>SUM(F103:F104)</f>
        <v>0</v>
      </c>
      <c r="G105" s="44">
        <f>SUM(C105:F105)</f>
        <v>19509.690000000002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20356.310000000001</v>
      </c>
      <c r="D111" s="70">
        <v>905.32</v>
      </c>
      <c r="E111" s="87">
        <v>42508.07</v>
      </c>
      <c r="F111" s="94">
        <v>-15455.42</v>
      </c>
      <c r="G111" s="71">
        <f>SUM(C111:F111)</f>
        <v>48314.28</v>
      </c>
    </row>
    <row r="112" spans="1:7" ht="15.75">
      <c r="A112" s="33" t="s">
        <v>16</v>
      </c>
      <c r="B112" s="102">
        <v>5630.5</v>
      </c>
      <c r="C112" s="34">
        <f>SUM(C111)</f>
        <v>20356.310000000001</v>
      </c>
      <c r="D112" s="35">
        <f>SUM(D111)</f>
        <v>905.32</v>
      </c>
      <c r="E112" s="95">
        <f>SUM(E111)</f>
        <v>42508.07</v>
      </c>
      <c r="F112" s="95">
        <f>SUM(F111)</f>
        <v>-15455.42</v>
      </c>
      <c r="G112" s="44">
        <f>SUM(C112:F112)</f>
        <v>48314.28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337402.74999999994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14253.849999999999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212433.96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104862.47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668953.02999999991</v>
      </c>
      <c r="D119" s="9"/>
      <c r="E119" s="9"/>
      <c r="F119" s="9"/>
      <c r="G119" s="9"/>
    </row>
    <row r="120" spans="1:7" ht="36" customHeight="1">
      <c r="A120" s="135" t="s">
        <v>52</v>
      </c>
      <c r="B120" s="136"/>
      <c r="C120" s="137">
        <f>C119-C116</f>
        <v>654699.17999999993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topLeftCell="A109" workbookViewId="0">
      <selection sqref="A1:G125"/>
    </sheetView>
  </sheetViews>
  <sheetFormatPr defaultRowHeight="14.25"/>
  <cols>
    <col min="1" max="1" width="27" customWidth="1"/>
    <col min="2" max="2" width="15.25" customWidth="1"/>
    <col min="3" max="3" width="15.75" customWidth="1"/>
    <col min="4" max="4" width="12.125" customWidth="1"/>
    <col min="5" max="5" width="12.875" customWidth="1"/>
    <col min="6" max="6" width="15.5" customWidth="1"/>
    <col min="7" max="7" width="18.2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98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7749.32</v>
      </c>
      <c r="D8" s="20">
        <v>275.73</v>
      </c>
      <c r="E8" s="76">
        <v>0</v>
      </c>
      <c r="F8" s="133">
        <v>0</v>
      </c>
      <c r="G8" s="22">
        <f t="shared" ref="G8:G14" si="0">SUM(C8:F8)</f>
        <v>8025.0499999999993</v>
      </c>
    </row>
    <row r="9" spans="1:7" ht="15.75">
      <c r="A9" s="18" t="s">
        <v>10</v>
      </c>
      <c r="B9" s="102">
        <v>5338.3</v>
      </c>
      <c r="C9" s="19">
        <v>17328.580000000002</v>
      </c>
      <c r="D9" s="20">
        <v>473.94</v>
      </c>
      <c r="E9" s="76">
        <v>32983.75</v>
      </c>
      <c r="F9" s="21">
        <v>9659.7000000000007</v>
      </c>
      <c r="G9" s="24">
        <f t="shared" si="0"/>
        <v>60445.97</v>
      </c>
    </row>
    <row r="10" spans="1:7" ht="15.75">
      <c r="A10" s="18" t="s">
        <v>11</v>
      </c>
      <c r="B10" s="102">
        <v>7223.3</v>
      </c>
      <c r="C10" s="19">
        <v>13138.03</v>
      </c>
      <c r="D10" s="20">
        <v>367.3</v>
      </c>
      <c r="E10" s="76">
        <v>4768.33</v>
      </c>
      <c r="F10" s="25">
        <v>12781.44</v>
      </c>
      <c r="G10" s="24">
        <f t="shared" si="0"/>
        <v>31055.1</v>
      </c>
    </row>
    <row r="11" spans="1:7" ht="15.75">
      <c r="A11" s="18" t="s">
        <v>12</v>
      </c>
      <c r="B11" s="102">
        <v>5395</v>
      </c>
      <c r="C11" s="19">
        <v>34335.19</v>
      </c>
      <c r="D11" s="20">
        <v>3185.67</v>
      </c>
      <c r="E11" s="76">
        <v>7585.72</v>
      </c>
      <c r="F11" s="23">
        <v>26781.61</v>
      </c>
      <c r="G11" s="24">
        <f t="shared" si="0"/>
        <v>71888.19</v>
      </c>
    </row>
    <row r="12" spans="1:7" ht="15.75">
      <c r="A12" s="26" t="s">
        <v>13</v>
      </c>
      <c r="B12" s="102">
        <v>3856.3</v>
      </c>
      <c r="C12" s="19">
        <v>24047.52</v>
      </c>
      <c r="D12" s="20">
        <v>1212.6199999999999</v>
      </c>
      <c r="E12" s="76">
        <v>8295.18</v>
      </c>
      <c r="F12" s="23">
        <v>72</v>
      </c>
      <c r="G12" s="24">
        <f t="shared" si="0"/>
        <v>33627.32</v>
      </c>
    </row>
    <row r="13" spans="1:7" ht="15.75">
      <c r="A13" s="26" t="s">
        <v>14</v>
      </c>
      <c r="B13" s="102">
        <v>3917.53</v>
      </c>
      <c r="C13" s="20">
        <v>11416.48</v>
      </c>
      <c r="D13" s="19">
        <v>196.6</v>
      </c>
      <c r="E13" s="77">
        <v>3004.71</v>
      </c>
      <c r="F13" s="27">
        <v>918</v>
      </c>
      <c r="G13" s="24">
        <f t="shared" si="0"/>
        <v>15535.79</v>
      </c>
    </row>
    <row r="14" spans="1:7" ht="15.75">
      <c r="A14" s="28" t="s">
        <v>15</v>
      </c>
      <c r="B14" s="123">
        <v>0</v>
      </c>
      <c r="C14" s="29">
        <v>527.35</v>
      </c>
      <c r="D14" s="30">
        <v>10.210000000000001</v>
      </c>
      <c r="E14" s="78">
        <v>0</v>
      </c>
      <c r="F14" s="31">
        <v>0</v>
      </c>
      <c r="G14" s="32">
        <f t="shared" si="0"/>
        <v>537.56000000000006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108542.47</v>
      </c>
      <c r="D15" s="35">
        <f>SUM(D8:D14)</f>
        <v>5722.0700000000006</v>
      </c>
      <c r="E15" s="79">
        <f>SUM(E8:E14)</f>
        <v>56637.69</v>
      </c>
      <c r="F15" s="36">
        <f>SUM(F9:F14)</f>
        <v>50212.75</v>
      </c>
      <c r="G15" s="37">
        <f>SUM(G8:G14)</f>
        <v>221114.98</v>
      </c>
    </row>
    <row r="16" spans="1:7" ht="15.75">
      <c r="A16" s="80" t="s">
        <v>99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9965.6299999999992</v>
      </c>
      <c r="D24" s="38">
        <v>213.64</v>
      </c>
      <c r="E24" s="82">
        <v>17505.09</v>
      </c>
      <c r="F24" s="40">
        <v>10808.24</v>
      </c>
      <c r="G24" s="22">
        <f>SUM(C24:F24)</f>
        <v>38492.6</v>
      </c>
    </row>
    <row r="25" spans="1:7" ht="15.75">
      <c r="A25" s="18" t="s">
        <v>19</v>
      </c>
      <c r="B25" s="102">
        <v>3379.8</v>
      </c>
      <c r="C25" s="24">
        <v>7568.74</v>
      </c>
      <c r="D25" s="38">
        <v>225.63</v>
      </c>
      <c r="E25" s="83">
        <v>-11909.22</v>
      </c>
      <c r="F25" s="38">
        <v>-591.32000000000005</v>
      </c>
      <c r="G25" s="24">
        <f>SUM(C25:F25)</f>
        <v>-4706.1699999999992</v>
      </c>
    </row>
    <row r="26" spans="1:7" ht="15.75">
      <c r="A26" s="41" t="s">
        <v>20</v>
      </c>
      <c r="B26" s="123">
        <v>3569.01</v>
      </c>
      <c r="C26" s="22">
        <v>19348.830000000002</v>
      </c>
      <c r="D26" s="42">
        <v>409.93</v>
      </c>
      <c r="E26" s="82">
        <v>12304.05</v>
      </c>
      <c r="F26" s="43">
        <v>-6958.51</v>
      </c>
      <c r="G26" s="22">
        <f>SUM(C26:F26)</f>
        <v>25104.300000000003</v>
      </c>
    </row>
    <row r="27" spans="1:7" ht="15.75">
      <c r="A27" s="28" t="s">
        <v>15</v>
      </c>
      <c r="B27" s="123">
        <v>0</v>
      </c>
      <c r="C27" s="22">
        <v>288.45999999999998</v>
      </c>
      <c r="D27" s="42">
        <v>2.62</v>
      </c>
      <c r="E27" s="84">
        <v>854.06</v>
      </c>
      <c r="F27" s="42">
        <v>0</v>
      </c>
      <c r="G27" s="22">
        <f>SUM(C27:F27)</f>
        <v>1145.1399999999999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37171.659999999996</v>
      </c>
      <c r="D28" s="35">
        <f>SUM(D24:D27)</f>
        <v>851.82</v>
      </c>
      <c r="E28" s="79">
        <f>SUM(E24:E27)</f>
        <v>18753.98</v>
      </c>
      <c r="F28" s="36">
        <f>SUM(F24:F27)</f>
        <v>3258.41</v>
      </c>
      <c r="G28" s="44">
        <f>SUM(C28:F28)</f>
        <v>60035.869999999995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19592.759999999998</v>
      </c>
      <c r="D38" s="38">
        <v>525.08000000000004</v>
      </c>
      <c r="E38" s="85">
        <v>10099.25</v>
      </c>
      <c r="F38" s="24">
        <v>5233.16</v>
      </c>
      <c r="G38" s="24">
        <f>SUM(C38:F38)</f>
        <v>35450.25</v>
      </c>
    </row>
    <row r="39" spans="1:7" ht="15.75">
      <c r="A39" s="33" t="s">
        <v>16</v>
      </c>
      <c r="B39" s="107">
        <f>SUM(B38)</f>
        <v>5359.66</v>
      </c>
      <c r="C39" s="44">
        <f>SUM(C38)</f>
        <v>19592.759999999998</v>
      </c>
      <c r="D39" s="35">
        <f>SUM(D38)</f>
        <v>525.08000000000004</v>
      </c>
      <c r="E39" s="86">
        <f>SUM(E38)</f>
        <v>10099.25</v>
      </c>
      <c r="F39" s="50">
        <f>SUM(F38)</f>
        <v>5233.16</v>
      </c>
      <c r="G39" s="44">
        <f>SUM(C39:F39)</f>
        <v>35450.25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20171.509999999998</v>
      </c>
      <c r="D46" s="38">
        <v>480.73</v>
      </c>
      <c r="E46" s="87">
        <v>8426.23</v>
      </c>
      <c r="F46" s="51">
        <v>-1373.69</v>
      </c>
      <c r="G46" s="24">
        <f>SUM(C46:F46)</f>
        <v>27704.78</v>
      </c>
    </row>
    <row r="47" spans="1:7" ht="15.75">
      <c r="A47" s="52" t="s">
        <v>25</v>
      </c>
      <c r="B47" s="124">
        <v>4352.3999999999996</v>
      </c>
      <c r="C47" s="53">
        <v>13545.94</v>
      </c>
      <c r="D47" s="54">
        <v>323.48</v>
      </c>
      <c r="E47" s="88">
        <v>-6831.22</v>
      </c>
      <c r="F47" s="54">
        <v>-4745.3900000000003</v>
      </c>
      <c r="G47" s="53">
        <f>SUM(C47:F47)</f>
        <v>2292.8099999999995</v>
      </c>
    </row>
    <row r="48" spans="1:7" ht="15.75">
      <c r="A48" s="18" t="s">
        <v>26</v>
      </c>
      <c r="B48" s="102">
        <v>4367</v>
      </c>
      <c r="C48" s="24">
        <v>9122.35</v>
      </c>
      <c r="D48" s="38">
        <v>177.14</v>
      </c>
      <c r="E48" s="87">
        <v>5390.86</v>
      </c>
      <c r="F48" s="38">
        <v>7370.25</v>
      </c>
      <c r="G48" s="24">
        <f>SUM(C48:F48)</f>
        <v>22060.6</v>
      </c>
    </row>
    <row r="49" spans="1:7" ht="15.75">
      <c r="A49" s="18" t="s">
        <v>27</v>
      </c>
      <c r="B49" s="102">
        <v>4386</v>
      </c>
      <c r="C49" s="24">
        <v>13304.39</v>
      </c>
      <c r="D49" s="24">
        <v>430.72</v>
      </c>
      <c r="E49" s="87">
        <v>17551.060000000001</v>
      </c>
      <c r="F49" s="24">
        <v>16509.419999999998</v>
      </c>
      <c r="G49" s="24">
        <f>SUM(C49:F49)</f>
        <v>47795.59</v>
      </c>
    </row>
    <row r="50" spans="1:7" ht="15.75">
      <c r="A50" s="28" t="s">
        <v>15</v>
      </c>
      <c r="B50" s="102">
        <v>0</v>
      </c>
      <c r="C50" s="55">
        <v>1072.1600000000001</v>
      </c>
      <c r="D50" s="32">
        <v>59.9</v>
      </c>
      <c r="E50" s="89">
        <v>0</v>
      </c>
      <c r="F50" s="32">
        <v>0</v>
      </c>
      <c r="G50" s="32">
        <f>SUM(C50:F50)</f>
        <v>1132.0600000000002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57216.35</v>
      </c>
      <c r="D51" s="35">
        <f>SUM(D46:D50)</f>
        <v>1471.9700000000003</v>
      </c>
      <c r="E51" s="79">
        <f>SUM(E46:E50)</f>
        <v>24536.93</v>
      </c>
      <c r="F51" s="56">
        <f>SUM(F46:F50)</f>
        <v>17760.589999999997</v>
      </c>
      <c r="G51" s="44">
        <f t="shared" ref="G51" si="1">SUM(C51:F51)</f>
        <v>100985.84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812.84</v>
      </c>
      <c r="D59" s="38">
        <v>0.86</v>
      </c>
      <c r="E59" s="57">
        <v>0</v>
      </c>
      <c r="F59" s="40">
        <v>0</v>
      </c>
      <c r="G59" s="24">
        <f>SUM(C59:F59)</f>
        <v>813.7</v>
      </c>
    </row>
    <row r="60" spans="1:7" ht="15.75">
      <c r="A60" s="33" t="s">
        <v>16</v>
      </c>
      <c r="B60" s="108">
        <f>SUM(B59)</f>
        <v>4163.2</v>
      </c>
      <c r="C60" s="44">
        <f>SUM(C59)</f>
        <v>812.84</v>
      </c>
      <c r="D60" s="35">
        <f>SUM(D59:D59)</f>
        <v>0.86</v>
      </c>
      <c r="E60" s="58">
        <f>SUM(E59)</f>
        <v>0</v>
      </c>
      <c r="F60" s="58">
        <v>0</v>
      </c>
      <c r="G60" s="44">
        <f>SUM(C60:F60)</f>
        <v>813.7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14109.06</v>
      </c>
      <c r="D68" s="38">
        <v>124.96</v>
      </c>
      <c r="E68" s="87">
        <v>23377.94</v>
      </c>
      <c r="F68" s="59">
        <v>17488.560000000001</v>
      </c>
      <c r="G68" s="24">
        <f t="shared" ref="G68:G74" si="2">SUM(C68:F68)</f>
        <v>55100.520000000004</v>
      </c>
    </row>
    <row r="69" spans="1:7" ht="15.75">
      <c r="A69" s="18" t="s">
        <v>32</v>
      </c>
      <c r="B69" s="102">
        <v>3353.2</v>
      </c>
      <c r="C69" s="24">
        <v>7894.34</v>
      </c>
      <c r="D69" s="38">
        <v>202.44</v>
      </c>
      <c r="E69" s="87">
        <v>0</v>
      </c>
      <c r="F69" s="59">
        <v>0</v>
      </c>
      <c r="G69" s="24">
        <f t="shared" si="2"/>
        <v>8096.78</v>
      </c>
    </row>
    <row r="70" spans="1:7" ht="15.75">
      <c r="A70" s="18" t="s">
        <v>33</v>
      </c>
      <c r="B70" s="102">
        <v>2205.1</v>
      </c>
      <c r="C70" s="24">
        <v>3186.75</v>
      </c>
      <c r="D70" s="38">
        <v>29.38</v>
      </c>
      <c r="E70" s="87">
        <v>0</v>
      </c>
      <c r="F70" s="59">
        <v>0</v>
      </c>
      <c r="G70" s="24">
        <f t="shared" si="2"/>
        <v>3216.13</v>
      </c>
    </row>
    <row r="71" spans="1:7" ht="15.75">
      <c r="A71" s="18" t="s">
        <v>34</v>
      </c>
      <c r="B71" s="102">
        <v>4173.4799999999996</v>
      </c>
      <c r="C71" s="38">
        <v>12716.72</v>
      </c>
      <c r="D71" s="24">
        <v>376.73</v>
      </c>
      <c r="E71" s="90">
        <v>0</v>
      </c>
      <c r="F71" s="40">
        <v>0</v>
      </c>
      <c r="G71" s="24">
        <f t="shared" si="2"/>
        <v>13093.449999999999</v>
      </c>
    </row>
    <row r="72" spans="1:7" ht="15.75">
      <c r="A72" s="41" t="s">
        <v>35</v>
      </c>
      <c r="B72" s="123">
        <v>1710.1</v>
      </c>
      <c r="C72" s="42">
        <v>3741.99</v>
      </c>
      <c r="D72" s="32">
        <v>223.69</v>
      </c>
      <c r="E72" s="89">
        <v>0</v>
      </c>
      <c r="F72" s="32">
        <v>0</v>
      </c>
      <c r="G72" s="22">
        <f t="shared" si="2"/>
        <v>3965.68</v>
      </c>
    </row>
    <row r="73" spans="1:7" ht="15.75">
      <c r="A73" s="28" t="s">
        <v>15</v>
      </c>
      <c r="B73" s="123">
        <v>0</v>
      </c>
      <c r="C73" s="42">
        <v>433.7</v>
      </c>
      <c r="D73" s="40">
        <v>16.809999999999999</v>
      </c>
      <c r="E73" s="89">
        <v>0</v>
      </c>
      <c r="F73" s="40">
        <v>0</v>
      </c>
      <c r="G73" s="22">
        <f t="shared" si="2"/>
        <v>450.51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42082.559999999998</v>
      </c>
      <c r="D74" s="35">
        <f>SUM(D68:D73)</f>
        <v>974.01</v>
      </c>
      <c r="E74" s="91">
        <f>SUM(E68:E73)</f>
        <v>23377.94</v>
      </c>
      <c r="F74" s="60">
        <f>SUM(F68:F73)</f>
        <v>17488.560000000001</v>
      </c>
      <c r="G74" s="44">
        <f t="shared" si="2"/>
        <v>83923.069999999992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11175.82</v>
      </c>
      <c r="D81" s="38">
        <v>418.56</v>
      </c>
      <c r="E81" s="24">
        <v>10161.83</v>
      </c>
      <c r="F81" s="64">
        <v>13301.12</v>
      </c>
      <c r="G81" s="24">
        <f>SUM(C81:F81)</f>
        <v>35057.33</v>
      </c>
    </row>
    <row r="82" spans="1:7" ht="15.75">
      <c r="A82" s="33" t="s">
        <v>16</v>
      </c>
      <c r="B82" s="108">
        <f>SUM(B81)</f>
        <v>5787</v>
      </c>
      <c r="C82" s="44">
        <f>SUM(C81)</f>
        <v>11175.82</v>
      </c>
      <c r="D82" s="35">
        <f>SUM(D81)</f>
        <v>418.56</v>
      </c>
      <c r="E82" s="50">
        <f>SUM(E81)</f>
        <v>10161.83</v>
      </c>
      <c r="F82" s="65">
        <f>SUM(F81)</f>
        <v>13301.12</v>
      </c>
      <c r="G82" s="44">
        <f>SUM(C82:F82)</f>
        <v>35057.33</v>
      </c>
    </row>
    <row r="83" spans="1:7" ht="15.75">
      <c r="A83" s="80" t="s">
        <v>100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5068.71</v>
      </c>
      <c r="D90" s="38">
        <v>202.97</v>
      </c>
      <c r="E90" s="40">
        <v>0</v>
      </c>
      <c r="F90" s="59">
        <v>3276.42</v>
      </c>
      <c r="G90" s="24">
        <f>SUM(C90:F90)</f>
        <v>8548.1</v>
      </c>
    </row>
    <row r="91" spans="1:7" ht="15.75">
      <c r="A91" s="18" t="s">
        <v>40</v>
      </c>
      <c r="B91" s="102">
        <v>1475.3</v>
      </c>
      <c r="C91" s="24">
        <v>1549.76</v>
      </c>
      <c r="D91" s="38">
        <v>111.18</v>
      </c>
      <c r="E91" s="39">
        <v>-3054.69</v>
      </c>
      <c r="F91" s="38">
        <v>-1612.6</v>
      </c>
      <c r="G91" s="24">
        <f>SUM(C91:F91)</f>
        <v>-3006.35</v>
      </c>
    </row>
    <row r="92" spans="1:7" ht="15.75">
      <c r="A92" s="18" t="s">
        <v>41</v>
      </c>
      <c r="B92" s="102">
        <v>1475.8</v>
      </c>
      <c r="C92" s="24">
        <v>2406.34</v>
      </c>
      <c r="D92" s="38">
        <v>66.900000000000006</v>
      </c>
      <c r="E92" s="40">
        <v>788.2</v>
      </c>
      <c r="F92" s="38">
        <v>0</v>
      </c>
      <c r="G92" s="24">
        <f>SUM(C92:F92)</f>
        <v>3261.4400000000005</v>
      </c>
    </row>
    <row r="93" spans="1:7" ht="15.75">
      <c r="A93" s="41" t="s">
        <v>42</v>
      </c>
      <c r="B93" s="123">
        <v>1471.9</v>
      </c>
      <c r="C93" s="22">
        <v>3478.9</v>
      </c>
      <c r="D93" s="42">
        <v>106.92</v>
      </c>
      <c r="E93" s="40">
        <v>0</v>
      </c>
      <c r="F93" s="42">
        <v>0</v>
      </c>
      <c r="G93" s="22">
        <f>SUM(C93:F93)</f>
        <v>3585.82</v>
      </c>
    </row>
    <row r="94" spans="1:7" ht="15.75">
      <c r="A94" s="41" t="s">
        <v>43</v>
      </c>
      <c r="B94" s="123">
        <v>7715.2</v>
      </c>
      <c r="C94" s="22">
        <v>14323.66</v>
      </c>
      <c r="D94" s="42">
        <v>380.42</v>
      </c>
      <c r="E94" s="93">
        <v>12419.53</v>
      </c>
      <c r="F94" s="66">
        <v>913.16</v>
      </c>
      <c r="G94" s="22">
        <f>SUM(C94:F94)</f>
        <v>28036.77</v>
      </c>
    </row>
    <row r="95" spans="1:7" ht="15.75">
      <c r="A95" s="33" t="s">
        <v>16</v>
      </c>
      <c r="B95" s="102">
        <f>SUM(B90:B94)</f>
        <v>13611.2</v>
      </c>
      <c r="C95" s="44">
        <f>SUM(C90:C94)</f>
        <v>26827.370000000003</v>
      </c>
      <c r="D95" s="35">
        <f>SUM(D90:D94)</f>
        <v>868.39</v>
      </c>
      <c r="E95" s="79">
        <f>SUM(E90:E94)</f>
        <v>10153.040000000001</v>
      </c>
      <c r="F95" s="36">
        <f>SUM(F90:F94)</f>
        <v>2576.98</v>
      </c>
      <c r="G95" s="44">
        <f t="shared" ref="G95" si="3">SUM(C95:F95)</f>
        <v>40425.780000000006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4645.1499999999996</v>
      </c>
      <c r="D103" s="24">
        <v>89.35</v>
      </c>
      <c r="E103" s="55">
        <v>0</v>
      </c>
      <c r="F103" s="32">
        <v>0</v>
      </c>
      <c r="G103" s="66">
        <f>SUM(C103:F103)</f>
        <v>4734.5</v>
      </c>
    </row>
    <row r="104" spans="1:7" ht="15.75">
      <c r="A104" s="18" t="s">
        <v>46</v>
      </c>
      <c r="B104" s="102">
        <v>1979</v>
      </c>
      <c r="C104" s="24">
        <v>2099.9</v>
      </c>
      <c r="D104" s="38">
        <v>114.42</v>
      </c>
      <c r="E104" s="40">
        <v>8875.5300000000007</v>
      </c>
      <c r="F104" s="40">
        <v>0</v>
      </c>
      <c r="G104" s="24">
        <f>SUM(C104:F104)</f>
        <v>11089.85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6745.0499999999993</v>
      </c>
      <c r="D105" s="35">
        <f>SUM(D103:D104)</f>
        <v>203.76999999999998</v>
      </c>
      <c r="E105" s="44">
        <f>SUM(E103:E104)</f>
        <v>8875.5300000000007</v>
      </c>
      <c r="F105" s="60">
        <f>SUM(F103:F104)</f>
        <v>0</v>
      </c>
      <c r="G105" s="44">
        <f>SUM(C105:F105)</f>
        <v>15824.35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22102.92</v>
      </c>
      <c r="D111" s="70">
        <v>647</v>
      </c>
      <c r="E111" s="87">
        <v>38848.54</v>
      </c>
      <c r="F111" s="94">
        <v>-18295.650000000001</v>
      </c>
      <c r="G111" s="71">
        <f>SUM(C111:F111)</f>
        <v>43302.81</v>
      </c>
    </row>
    <row r="112" spans="1:7" ht="15.75">
      <c r="A112" s="33" t="s">
        <v>16</v>
      </c>
      <c r="B112" s="102">
        <v>5630.5</v>
      </c>
      <c r="C112" s="34">
        <f>SUM(C111)</f>
        <v>22102.92</v>
      </c>
      <c r="D112" s="35">
        <f>SUM(D111)</f>
        <v>647</v>
      </c>
      <c r="E112" s="95">
        <f>SUM(E111)</f>
        <v>38848.54</v>
      </c>
      <c r="F112" s="95">
        <f>SUM(F111)</f>
        <v>-18295.650000000001</v>
      </c>
      <c r="G112" s="44">
        <f>SUM(C112:F112)</f>
        <v>43302.81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332269.8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11683.53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201444.73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91535.919999999984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636933.98</v>
      </c>
      <c r="D119" s="9"/>
      <c r="E119" s="9"/>
      <c r="F119" s="9"/>
      <c r="G119" s="9"/>
    </row>
    <row r="120" spans="1:7" ht="16.5">
      <c r="A120" s="135" t="s">
        <v>52</v>
      </c>
      <c r="B120" s="136"/>
      <c r="C120" s="137">
        <f>C119-C116</f>
        <v>625250.44999999995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topLeftCell="A109" workbookViewId="0">
      <selection sqref="A1:H126"/>
    </sheetView>
  </sheetViews>
  <sheetFormatPr defaultRowHeight="14.25"/>
  <cols>
    <col min="1" max="1" width="28" customWidth="1"/>
    <col min="2" max="2" width="13.75" customWidth="1"/>
    <col min="3" max="3" width="15.625" customWidth="1"/>
    <col min="4" max="4" width="11.5" customWidth="1"/>
    <col min="5" max="5" width="13.25" customWidth="1"/>
    <col min="6" max="6" width="14" customWidth="1"/>
    <col min="7" max="7" width="17.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95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5784.75</v>
      </c>
      <c r="D8" s="20">
        <v>254.56</v>
      </c>
      <c r="E8" s="76">
        <v>0</v>
      </c>
      <c r="F8" s="133">
        <v>0</v>
      </c>
      <c r="G8" s="22">
        <f t="shared" ref="G8:G14" si="0">SUM(C8:F8)</f>
        <v>6039.31</v>
      </c>
    </row>
    <row r="9" spans="1:7" ht="15.75">
      <c r="A9" s="18" t="s">
        <v>10</v>
      </c>
      <c r="B9" s="102">
        <v>5338.3</v>
      </c>
      <c r="C9" s="19">
        <v>18131.52</v>
      </c>
      <c r="D9" s="20">
        <v>392.45</v>
      </c>
      <c r="E9" s="76">
        <v>28161.11</v>
      </c>
      <c r="F9" s="21">
        <v>9598.43</v>
      </c>
      <c r="G9" s="24">
        <f t="shared" si="0"/>
        <v>56283.51</v>
      </c>
    </row>
    <row r="10" spans="1:7" ht="15.75">
      <c r="A10" s="18" t="s">
        <v>11</v>
      </c>
      <c r="B10" s="102">
        <v>7223.3</v>
      </c>
      <c r="C10" s="19">
        <v>14748.53</v>
      </c>
      <c r="D10" s="20">
        <v>476.6</v>
      </c>
      <c r="E10" s="76">
        <v>6976.94</v>
      </c>
      <c r="F10" s="25">
        <v>12337.48</v>
      </c>
      <c r="G10" s="24">
        <f t="shared" si="0"/>
        <v>34539.550000000003</v>
      </c>
    </row>
    <row r="11" spans="1:7" ht="15.75">
      <c r="A11" s="18" t="s">
        <v>12</v>
      </c>
      <c r="B11" s="102">
        <v>5395</v>
      </c>
      <c r="C11" s="19">
        <v>37594.99</v>
      </c>
      <c r="D11" s="20">
        <v>3005.36</v>
      </c>
      <c r="E11" s="76">
        <v>4038.25</v>
      </c>
      <c r="F11" s="23">
        <v>29548.36</v>
      </c>
      <c r="G11" s="24">
        <f t="shared" si="0"/>
        <v>74186.959999999992</v>
      </c>
    </row>
    <row r="12" spans="1:7" ht="15.75">
      <c r="A12" s="26" t="s">
        <v>13</v>
      </c>
      <c r="B12" s="102">
        <v>3856.3</v>
      </c>
      <c r="C12" s="19">
        <v>21189.99</v>
      </c>
      <c r="D12" s="20">
        <v>1008.85</v>
      </c>
      <c r="E12" s="76">
        <v>8295.18</v>
      </c>
      <c r="F12" s="23">
        <v>0</v>
      </c>
      <c r="G12" s="24">
        <f t="shared" si="0"/>
        <v>30494.02</v>
      </c>
    </row>
    <row r="13" spans="1:7" ht="15.75">
      <c r="A13" s="26" t="s">
        <v>14</v>
      </c>
      <c r="B13" s="102">
        <v>3917.53</v>
      </c>
      <c r="C13" s="20">
        <v>8192.76</v>
      </c>
      <c r="D13" s="19">
        <v>180.8</v>
      </c>
      <c r="E13" s="77">
        <v>3004.71</v>
      </c>
      <c r="F13" s="27">
        <v>918</v>
      </c>
      <c r="G13" s="24">
        <f t="shared" si="0"/>
        <v>12296.27</v>
      </c>
    </row>
    <row r="14" spans="1:7" ht="15.75">
      <c r="A14" s="28" t="s">
        <v>15</v>
      </c>
      <c r="B14" s="123">
        <v>0</v>
      </c>
      <c r="C14" s="29">
        <v>493.3</v>
      </c>
      <c r="D14" s="30">
        <v>16.77</v>
      </c>
      <c r="E14" s="78">
        <v>0</v>
      </c>
      <c r="F14" s="31">
        <v>0</v>
      </c>
      <c r="G14" s="32">
        <f t="shared" si="0"/>
        <v>510.07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106135.84000000001</v>
      </c>
      <c r="D15" s="35">
        <f>SUM(D8:D14)</f>
        <v>5335.3900000000012</v>
      </c>
      <c r="E15" s="79">
        <f>SUM(E8:E14)</f>
        <v>50476.19</v>
      </c>
      <c r="F15" s="36">
        <f>SUM(F9:F14)</f>
        <v>52402.270000000004</v>
      </c>
      <c r="G15" s="37">
        <f>SUM(G8:G14)</f>
        <v>214349.68999999997</v>
      </c>
    </row>
    <row r="16" spans="1:7" ht="15.75">
      <c r="A16" s="80" t="s">
        <v>96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9360.77</v>
      </c>
      <c r="D24" s="38">
        <v>191.62</v>
      </c>
      <c r="E24" s="82">
        <v>17505.09</v>
      </c>
      <c r="F24" s="40">
        <v>13190.28</v>
      </c>
      <c r="G24" s="22">
        <f>SUM(C24:F24)</f>
        <v>40247.760000000002</v>
      </c>
    </row>
    <row r="25" spans="1:7" ht="15.75">
      <c r="A25" s="18" t="s">
        <v>19</v>
      </c>
      <c r="B25" s="102">
        <v>3379.8</v>
      </c>
      <c r="C25" s="24">
        <v>14634.96</v>
      </c>
      <c r="D25" s="38">
        <v>275.83999999999997</v>
      </c>
      <c r="E25" s="83">
        <v>-13569.09</v>
      </c>
      <c r="F25" s="38">
        <v>-591.32000000000005</v>
      </c>
      <c r="G25" s="24">
        <f>SUM(C25:F25)</f>
        <v>750.38999999999908</v>
      </c>
    </row>
    <row r="26" spans="1:7" ht="15.75">
      <c r="A26" s="41" t="s">
        <v>20</v>
      </c>
      <c r="B26" s="123">
        <v>3569.01</v>
      </c>
      <c r="C26" s="22">
        <v>18653.64</v>
      </c>
      <c r="D26" s="42">
        <v>459.07</v>
      </c>
      <c r="E26" s="82">
        <v>6571.29</v>
      </c>
      <c r="F26" s="43">
        <v>-6958.51</v>
      </c>
      <c r="G26" s="22">
        <f>SUM(C26:F26)</f>
        <v>18725.489999999998</v>
      </c>
    </row>
    <row r="27" spans="1:7" ht="15.75">
      <c r="A27" s="28" t="s">
        <v>15</v>
      </c>
      <c r="B27" s="123">
        <v>0</v>
      </c>
      <c r="C27" s="22">
        <v>1.48</v>
      </c>
      <c r="D27" s="42">
        <v>1.36</v>
      </c>
      <c r="E27" s="84">
        <v>854.06</v>
      </c>
      <c r="F27" s="42">
        <v>0</v>
      </c>
      <c r="G27" s="22">
        <f>SUM(C27:F27)</f>
        <v>856.9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42650.85</v>
      </c>
      <c r="D28" s="35">
        <f>SUM(D24:D27)</f>
        <v>927.89</v>
      </c>
      <c r="E28" s="79">
        <f>SUM(E24:E27)</f>
        <v>11361.35</v>
      </c>
      <c r="F28" s="36">
        <f>SUM(F24:F27)</f>
        <v>5640.4500000000007</v>
      </c>
      <c r="G28" s="44">
        <f>SUM(C28:F28)</f>
        <v>60580.539999999994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20215</v>
      </c>
      <c r="D38" s="38">
        <v>568.70000000000005</v>
      </c>
      <c r="E38" s="85">
        <v>10633.71</v>
      </c>
      <c r="F38" s="24">
        <v>14484.83</v>
      </c>
      <c r="G38" s="24">
        <f>SUM(C38:F38)</f>
        <v>45902.239999999998</v>
      </c>
    </row>
    <row r="39" spans="1:7" ht="15.75">
      <c r="A39" s="33" t="s">
        <v>16</v>
      </c>
      <c r="B39" s="107">
        <f>SUM(B38)</f>
        <v>5359.66</v>
      </c>
      <c r="C39" s="44">
        <f>SUM(C38)</f>
        <v>20215</v>
      </c>
      <c r="D39" s="35">
        <f>SUM(D38)</f>
        <v>568.70000000000005</v>
      </c>
      <c r="E39" s="86">
        <f>SUM(E38)</f>
        <v>10633.71</v>
      </c>
      <c r="F39" s="50">
        <f>SUM(F38)</f>
        <v>14484.83</v>
      </c>
      <c r="G39" s="44">
        <f>SUM(C39:F39)</f>
        <v>45902.239999999998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22812.38</v>
      </c>
      <c r="D46" s="38">
        <v>436.78</v>
      </c>
      <c r="E46" s="87">
        <v>14414.9</v>
      </c>
      <c r="F46" s="51">
        <v>-1373.69</v>
      </c>
      <c r="G46" s="24">
        <f>SUM(C46:F46)</f>
        <v>36290.369999999995</v>
      </c>
    </row>
    <row r="47" spans="1:7" ht="15.75">
      <c r="A47" s="52" t="s">
        <v>25</v>
      </c>
      <c r="B47" s="124">
        <v>4352.3999999999996</v>
      </c>
      <c r="C47" s="53">
        <v>6921.09</v>
      </c>
      <c r="D47" s="54">
        <v>279.17</v>
      </c>
      <c r="E47" s="88">
        <v>-6831.22</v>
      </c>
      <c r="F47" s="54">
        <v>-4957.1899999999996</v>
      </c>
      <c r="G47" s="53">
        <f>SUM(C47:F47)</f>
        <v>-4588.1499999999996</v>
      </c>
    </row>
    <row r="48" spans="1:7" ht="15.75">
      <c r="A48" s="18" t="s">
        <v>26</v>
      </c>
      <c r="B48" s="102">
        <v>4367</v>
      </c>
      <c r="C48" s="24">
        <v>6623.85</v>
      </c>
      <c r="D48" s="38">
        <v>212.58</v>
      </c>
      <c r="E48" s="87">
        <v>2948.98</v>
      </c>
      <c r="F48" s="38">
        <v>7845.65</v>
      </c>
      <c r="G48" s="24">
        <f>SUM(C48:F48)</f>
        <v>17631.059999999998</v>
      </c>
    </row>
    <row r="49" spans="1:7" ht="15.75">
      <c r="A49" s="18" t="s">
        <v>27</v>
      </c>
      <c r="B49" s="102">
        <v>4386</v>
      </c>
      <c r="C49" s="24">
        <v>16434.23</v>
      </c>
      <c r="D49" s="24">
        <v>407.18</v>
      </c>
      <c r="E49" s="87">
        <v>13760.38</v>
      </c>
      <c r="F49" s="24">
        <v>14582.76</v>
      </c>
      <c r="G49" s="24">
        <f>SUM(C49:F49)</f>
        <v>45184.55</v>
      </c>
    </row>
    <row r="50" spans="1:7" ht="15.75">
      <c r="A50" s="28" t="s">
        <v>15</v>
      </c>
      <c r="B50" s="102">
        <v>0</v>
      </c>
      <c r="C50" s="55">
        <v>1008.93</v>
      </c>
      <c r="D50" s="32">
        <v>46.46</v>
      </c>
      <c r="E50" s="89">
        <v>0</v>
      </c>
      <c r="F50" s="32">
        <v>0</v>
      </c>
      <c r="G50" s="32">
        <f>SUM(C50:F50)</f>
        <v>1055.3899999999999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53800.480000000003</v>
      </c>
      <c r="D51" s="35">
        <f>SUM(D46:D50)</f>
        <v>1382.17</v>
      </c>
      <c r="E51" s="79">
        <f>SUM(E46:E50)</f>
        <v>24293.040000000001</v>
      </c>
      <c r="F51" s="56">
        <f>SUM(F46:F50)</f>
        <v>16097.53</v>
      </c>
      <c r="G51" s="44">
        <f t="shared" ref="G51" si="1">SUM(C51:F51)</f>
        <v>95573.22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0</v>
      </c>
      <c r="D59" s="38">
        <v>0</v>
      </c>
      <c r="E59" s="57">
        <v>0</v>
      </c>
      <c r="F59" s="40">
        <v>0</v>
      </c>
      <c r="G59" s="24">
        <f>SUM(C59:F59)</f>
        <v>0</v>
      </c>
    </row>
    <row r="60" spans="1:7" ht="15.75">
      <c r="A60" s="33" t="s">
        <v>16</v>
      </c>
      <c r="B60" s="108">
        <f>SUM(B59)</f>
        <v>4163.2</v>
      </c>
      <c r="C60" s="44">
        <f>SUM(C59)</f>
        <v>0</v>
      </c>
      <c r="D60" s="35">
        <f>SUM(D59:D59)</f>
        <v>0</v>
      </c>
      <c r="E60" s="58">
        <f>SUM(E59)</f>
        <v>0</v>
      </c>
      <c r="F60" s="58">
        <v>0</v>
      </c>
      <c r="G60" s="44">
        <f>SUM(C60:F60)</f>
        <v>0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18176.78</v>
      </c>
      <c r="D68" s="38">
        <v>171.16</v>
      </c>
      <c r="E68" s="87">
        <v>22931.31</v>
      </c>
      <c r="F68" s="59">
        <v>17488.560000000001</v>
      </c>
      <c r="G68" s="24">
        <f t="shared" ref="G68:G74" si="2">SUM(C68:F68)</f>
        <v>58767.81</v>
      </c>
    </row>
    <row r="69" spans="1:7" ht="15.75">
      <c r="A69" s="18" t="s">
        <v>32</v>
      </c>
      <c r="B69" s="102">
        <v>3353.2</v>
      </c>
      <c r="C69" s="24">
        <v>14228.46</v>
      </c>
      <c r="D69" s="38">
        <v>231.48</v>
      </c>
      <c r="E69" s="87">
        <v>0</v>
      </c>
      <c r="F69" s="59">
        <v>0</v>
      </c>
      <c r="G69" s="24">
        <f t="shared" si="2"/>
        <v>14459.939999999999</v>
      </c>
    </row>
    <row r="70" spans="1:7" ht="15.75">
      <c r="A70" s="18" t="s">
        <v>33</v>
      </c>
      <c r="B70" s="102">
        <v>2205.1</v>
      </c>
      <c r="C70" s="24">
        <v>4603.8900000000003</v>
      </c>
      <c r="D70" s="38">
        <v>52.97</v>
      </c>
      <c r="E70" s="87">
        <v>4570.8900000000003</v>
      </c>
      <c r="F70" s="59">
        <v>0</v>
      </c>
      <c r="G70" s="24">
        <f t="shared" si="2"/>
        <v>9227.75</v>
      </c>
    </row>
    <row r="71" spans="1:7" ht="15.75">
      <c r="A71" s="18" t="s">
        <v>34</v>
      </c>
      <c r="B71" s="102">
        <v>4173.4799999999996</v>
      </c>
      <c r="C71" s="38">
        <v>14235.57</v>
      </c>
      <c r="D71" s="24">
        <v>402.28</v>
      </c>
      <c r="E71" s="90">
        <v>1664.85</v>
      </c>
      <c r="F71" s="40">
        <v>0</v>
      </c>
      <c r="G71" s="24">
        <f t="shared" si="2"/>
        <v>16302.7</v>
      </c>
    </row>
    <row r="72" spans="1:7" ht="15.75">
      <c r="A72" s="41" t="s">
        <v>35</v>
      </c>
      <c r="B72" s="123">
        <v>1710.1</v>
      </c>
      <c r="C72" s="42">
        <v>8560.84</v>
      </c>
      <c r="D72" s="32">
        <v>195.01</v>
      </c>
      <c r="E72" s="89">
        <v>0</v>
      </c>
      <c r="F72" s="32">
        <v>0</v>
      </c>
      <c r="G72" s="22">
        <f t="shared" si="2"/>
        <v>8755.85</v>
      </c>
    </row>
    <row r="73" spans="1:7" ht="15.75">
      <c r="A73" s="28" t="s">
        <v>15</v>
      </c>
      <c r="B73" s="123">
        <v>0</v>
      </c>
      <c r="C73" s="42">
        <v>1169.8599999999999</v>
      </c>
      <c r="D73" s="40">
        <v>14.19</v>
      </c>
      <c r="E73" s="89">
        <v>0</v>
      </c>
      <c r="F73" s="40">
        <v>0</v>
      </c>
      <c r="G73" s="22">
        <f t="shared" si="2"/>
        <v>1184.05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60975.399999999994</v>
      </c>
      <c r="D74" s="35">
        <f>SUM(D68:D73)</f>
        <v>1067.0900000000001</v>
      </c>
      <c r="E74" s="91">
        <f>SUM(E68:E73)</f>
        <v>29167.05</v>
      </c>
      <c r="F74" s="60">
        <f>SUM(F68:F73)</f>
        <v>17488.560000000001</v>
      </c>
      <c r="G74" s="44">
        <f t="shared" si="2"/>
        <v>108698.09999999999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15602.31</v>
      </c>
      <c r="D81" s="38">
        <v>510.71</v>
      </c>
      <c r="E81" s="24">
        <v>5090.83</v>
      </c>
      <c r="F81" s="64">
        <v>14339.8</v>
      </c>
      <c r="G81" s="24">
        <f>SUM(C81:F81)</f>
        <v>35543.649999999994</v>
      </c>
    </row>
    <row r="82" spans="1:7" ht="15.75">
      <c r="A82" s="33" t="s">
        <v>16</v>
      </c>
      <c r="B82" s="108">
        <f>SUM(B81)</f>
        <v>5787</v>
      </c>
      <c r="C82" s="44">
        <f>SUM(C81)</f>
        <v>15602.31</v>
      </c>
      <c r="D82" s="35">
        <f>SUM(D81)</f>
        <v>510.71</v>
      </c>
      <c r="E82" s="50">
        <f>SUM(E81)</f>
        <v>5090.83</v>
      </c>
      <c r="F82" s="65">
        <f>SUM(F81)</f>
        <v>14339.8</v>
      </c>
      <c r="G82" s="44">
        <f>SUM(C82:F82)</f>
        <v>35543.649999999994</v>
      </c>
    </row>
    <row r="83" spans="1:7" ht="15.75">
      <c r="A83" s="80" t="s">
        <v>97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8660.73</v>
      </c>
      <c r="D90" s="38">
        <v>138.83000000000001</v>
      </c>
      <c r="E90" s="40">
        <v>0</v>
      </c>
      <c r="F90" s="59">
        <v>3276.42</v>
      </c>
      <c r="G90" s="24">
        <f>SUM(C90:F90)</f>
        <v>12075.98</v>
      </c>
    </row>
    <row r="91" spans="1:7" ht="15.75">
      <c r="A91" s="18" t="s">
        <v>40</v>
      </c>
      <c r="B91" s="102">
        <v>1475.3</v>
      </c>
      <c r="C91" s="24">
        <v>5112.93</v>
      </c>
      <c r="D91" s="38">
        <v>183.99</v>
      </c>
      <c r="E91" s="39">
        <v>8302.4500000000007</v>
      </c>
      <c r="F91" s="38">
        <v>8635.17</v>
      </c>
      <c r="G91" s="24">
        <f>SUM(C91:F91)</f>
        <v>22234.54</v>
      </c>
    </row>
    <row r="92" spans="1:7" ht="15.75">
      <c r="A92" s="18" t="s">
        <v>41</v>
      </c>
      <c r="B92" s="102">
        <v>1475.8</v>
      </c>
      <c r="C92" s="24">
        <v>2658.82</v>
      </c>
      <c r="D92" s="38">
        <v>97.66</v>
      </c>
      <c r="E92" s="40">
        <v>788.2</v>
      </c>
      <c r="F92" s="38">
        <v>-2470.5300000000002</v>
      </c>
      <c r="G92" s="24">
        <f>SUM(C92:F92)</f>
        <v>1074.1500000000001</v>
      </c>
    </row>
    <row r="93" spans="1:7" ht="15.75">
      <c r="A93" s="41" t="s">
        <v>42</v>
      </c>
      <c r="B93" s="123">
        <v>1471.9</v>
      </c>
      <c r="C93" s="22">
        <v>6662.12</v>
      </c>
      <c r="D93" s="42">
        <v>88.24</v>
      </c>
      <c r="E93" s="40">
        <v>0</v>
      </c>
      <c r="F93" s="42">
        <v>0</v>
      </c>
      <c r="G93" s="22">
        <f>SUM(C93:F93)</f>
        <v>6750.36</v>
      </c>
    </row>
    <row r="94" spans="1:7" ht="15.75">
      <c r="A94" s="41" t="s">
        <v>43</v>
      </c>
      <c r="B94" s="123">
        <v>7715.2</v>
      </c>
      <c r="C94" s="22">
        <v>16765.330000000002</v>
      </c>
      <c r="D94" s="42">
        <v>530.44000000000005</v>
      </c>
      <c r="E94" s="93">
        <v>10194.049999999999</v>
      </c>
      <c r="F94" s="66">
        <v>1052.6400000000001</v>
      </c>
      <c r="G94" s="22">
        <f>SUM(C94:F94)</f>
        <v>28542.46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39859.93</v>
      </c>
      <c r="D95" s="35">
        <f>SUM(D90:D94)</f>
        <v>1039.1600000000001</v>
      </c>
      <c r="E95" s="79">
        <f>SUM(E90:E94)</f>
        <v>19284.7</v>
      </c>
      <c r="F95" s="36">
        <f>SUM(F90:F94)</f>
        <v>10493.699999999999</v>
      </c>
      <c r="G95" s="44">
        <f t="shared" ref="G95" si="3">SUM(C95:F95)</f>
        <v>70677.490000000005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4027.73</v>
      </c>
      <c r="D103" s="24">
        <v>84.08</v>
      </c>
      <c r="E103" s="55">
        <v>0</v>
      </c>
      <c r="F103" s="32">
        <v>0</v>
      </c>
      <c r="G103" s="66">
        <f>SUM(C103:F103)</f>
        <v>4111.8100000000004</v>
      </c>
    </row>
    <row r="104" spans="1:7" ht="15.75">
      <c r="A104" s="18" t="s">
        <v>46</v>
      </c>
      <c r="B104" s="102">
        <v>1979</v>
      </c>
      <c r="C104" s="24">
        <v>6605.13</v>
      </c>
      <c r="D104" s="38">
        <v>132.97999999999999</v>
      </c>
      <c r="E104" s="40">
        <v>2572.5500000000002</v>
      </c>
      <c r="F104" s="40">
        <v>0</v>
      </c>
      <c r="G104" s="24">
        <f>SUM(C104:F104)</f>
        <v>9310.66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10632.86</v>
      </c>
      <c r="D105" s="35">
        <f>SUM(D103:D104)</f>
        <v>217.06</v>
      </c>
      <c r="E105" s="44">
        <f>SUM(E103:E104)</f>
        <v>2572.5500000000002</v>
      </c>
      <c r="F105" s="60">
        <f>SUM(F103:F104)</f>
        <v>0</v>
      </c>
      <c r="G105" s="44">
        <f>SUM(C105:F105)</f>
        <v>13422.470000000001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22485.14</v>
      </c>
      <c r="D111" s="70">
        <v>588.33000000000004</v>
      </c>
      <c r="E111" s="87">
        <v>35811.25</v>
      </c>
      <c r="F111" s="94">
        <v>-19811.37</v>
      </c>
      <c r="G111" s="71">
        <f>SUM(C111:F111)</f>
        <v>39073.350000000006</v>
      </c>
    </row>
    <row r="112" spans="1:7" ht="15.75">
      <c r="A112" s="33" t="s">
        <v>16</v>
      </c>
      <c r="B112" s="102">
        <v>5630.5</v>
      </c>
      <c r="C112" s="34">
        <f>SUM(C111)</f>
        <v>22485.14</v>
      </c>
      <c r="D112" s="35">
        <f>SUM(D111)</f>
        <v>588.33000000000004</v>
      </c>
      <c r="E112" s="95">
        <f>SUM(E111)</f>
        <v>35811.25</v>
      </c>
      <c r="F112" s="95">
        <f>SUM(F111)</f>
        <v>-19811.37</v>
      </c>
      <c r="G112" s="44">
        <f>SUM(C112:F112)</f>
        <v>39073.350000000006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372357.81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11636.5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188690.67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111135.77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683820.75</v>
      </c>
      <c r="D119" s="9"/>
      <c r="E119" s="9"/>
      <c r="F119" s="9"/>
      <c r="G119" s="9"/>
    </row>
    <row r="120" spans="1:7" ht="40.5" customHeight="1">
      <c r="A120" s="135" t="s">
        <v>52</v>
      </c>
      <c r="B120" s="136"/>
      <c r="C120" s="137">
        <f>C119-C116</f>
        <v>672184.25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topLeftCell="A106" zoomScale="85" zoomScaleNormal="85" workbookViewId="0">
      <selection activeCell="B132" sqref="B132"/>
    </sheetView>
  </sheetViews>
  <sheetFormatPr defaultRowHeight="14.25"/>
  <cols>
    <col min="1" max="1" width="26.75" customWidth="1"/>
    <col min="2" max="2" width="14.375" customWidth="1"/>
    <col min="3" max="3" width="16.125" customWidth="1"/>
    <col min="4" max="4" width="15.625" customWidth="1"/>
    <col min="5" max="5" width="12" customWidth="1"/>
    <col min="6" max="6" width="17.375" customWidth="1"/>
    <col min="7" max="7" width="18.3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92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9070.35</v>
      </c>
      <c r="D8" s="20">
        <v>287.91000000000003</v>
      </c>
      <c r="E8" s="76">
        <v>0</v>
      </c>
      <c r="F8" s="133">
        <v>0</v>
      </c>
      <c r="G8" s="22">
        <f t="shared" ref="G8:G14" si="0">SUM(C8:F8)</f>
        <v>9358.26</v>
      </c>
    </row>
    <row r="9" spans="1:7" ht="15.75">
      <c r="A9" s="18" t="s">
        <v>10</v>
      </c>
      <c r="B9" s="102">
        <v>5338.3</v>
      </c>
      <c r="C9" s="19">
        <v>12958.4</v>
      </c>
      <c r="D9" s="20">
        <v>281.24</v>
      </c>
      <c r="E9" s="76">
        <v>30958.11</v>
      </c>
      <c r="F9" s="21">
        <v>9581.43</v>
      </c>
      <c r="G9" s="24">
        <f t="shared" si="0"/>
        <v>53779.18</v>
      </c>
    </row>
    <row r="10" spans="1:7" ht="15.75">
      <c r="A10" s="18" t="s">
        <v>11</v>
      </c>
      <c r="B10" s="102">
        <v>7223.3</v>
      </c>
      <c r="C10" s="19">
        <v>19359.91</v>
      </c>
      <c r="D10" s="20">
        <v>620.05999999999995</v>
      </c>
      <c r="E10" s="76">
        <v>3239.05</v>
      </c>
      <c r="F10" s="25">
        <v>11781.6</v>
      </c>
      <c r="G10" s="24">
        <f t="shared" si="0"/>
        <v>35000.620000000003</v>
      </c>
    </row>
    <row r="11" spans="1:7" ht="15.75">
      <c r="A11" s="18" t="s">
        <v>12</v>
      </c>
      <c r="B11" s="102">
        <v>5395</v>
      </c>
      <c r="C11" s="19">
        <v>32593.83</v>
      </c>
      <c r="D11" s="20">
        <v>2821.17</v>
      </c>
      <c r="E11" s="76">
        <v>1408.4</v>
      </c>
      <c r="F11" s="23">
        <v>30952.53</v>
      </c>
      <c r="G11" s="24">
        <f t="shared" si="0"/>
        <v>67775.929999999993</v>
      </c>
    </row>
    <row r="12" spans="1:7" ht="15.75">
      <c r="A12" s="26" t="s">
        <v>13</v>
      </c>
      <c r="B12" s="102">
        <v>3856.3</v>
      </c>
      <c r="C12" s="19">
        <v>21759.19</v>
      </c>
      <c r="D12" s="20">
        <v>802.64</v>
      </c>
      <c r="E12" s="76">
        <v>5373.53</v>
      </c>
      <c r="F12" s="23">
        <v>0</v>
      </c>
      <c r="G12" s="24">
        <f t="shared" si="0"/>
        <v>27935.359999999997</v>
      </c>
    </row>
    <row r="13" spans="1:7" ht="15.75">
      <c r="A13" s="26" t="s">
        <v>14</v>
      </c>
      <c r="B13" s="102">
        <v>3917.53</v>
      </c>
      <c r="C13" s="20">
        <v>9832.27</v>
      </c>
      <c r="D13" s="19">
        <v>258.86</v>
      </c>
      <c r="E13" s="77">
        <v>0</v>
      </c>
      <c r="F13" s="27">
        <v>918</v>
      </c>
      <c r="G13" s="24">
        <f t="shared" si="0"/>
        <v>11009.130000000001</v>
      </c>
    </row>
    <row r="14" spans="1:7" ht="15.75">
      <c r="A14" s="28" t="s">
        <v>15</v>
      </c>
      <c r="B14" s="123">
        <v>0</v>
      </c>
      <c r="C14" s="29">
        <v>711.93</v>
      </c>
      <c r="D14" s="30">
        <v>16.75</v>
      </c>
      <c r="E14" s="78">
        <v>0</v>
      </c>
      <c r="F14" s="31">
        <v>0</v>
      </c>
      <c r="G14" s="32">
        <f t="shared" si="0"/>
        <v>728.68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106285.88</v>
      </c>
      <c r="D15" s="35">
        <f>SUM(D8:D14)</f>
        <v>5088.63</v>
      </c>
      <c r="E15" s="79">
        <f>SUM(E8:E14)</f>
        <v>40979.090000000004</v>
      </c>
      <c r="F15" s="36">
        <f>SUM(F9:F14)</f>
        <v>53233.56</v>
      </c>
      <c r="G15" s="37">
        <f>SUM(G8:G14)</f>
        <v>205587.15999999997</v>
      </c>
    </row>
    <row r="16" spans="1:7" ht="15.75">
      <c r="A16" s="80" t="s">
        <v>93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9528.85</v>
      </c>
      <c r="D24" s="38">
        <v>145.22</v>
      </c>
      <c r="E24" s="82">
        <v>11282.19</v>
      </c>
      <c r="F24" s="40">
        <v>14810.06</v>
      </c>
      <c r="G24" s="22">
        <f>SUM(C24:F24)</f>
        <v>35766.32</v>
      </c>
    </row>
    <row r="25" spans="1:7" ht="15.75">
      <c r="A25" s="18" t="s">
        <v>19</v>
      </c>
      <c r="B25" s="102">
        <v>3379.8</v>
      </c>
      <c r="C25" s="24">
        <v>12605.51</v>
      </c>
      <c r="D25" s="38">
        <v>349.09</v>
      </c>
      <c r="E25" s="83">
        <v>21997.11</v>
      </c>
      <c r="F25" s="38">
        <v>5342.87</v>
      </c>
      <c r="G25" s="24">
        <f>SUM(C25:F25)</f>
        <v>40294.58</v>
      </c>
    </row>
    <row r="26" spans="1:7" ht="15.75">
      <c r="A26" s="41" t="s">
        <v>20</v>
      </c>
      <c r="B26" s="123">
        <v>3569.01</v>
      </c>
      <c r="C26" s="22">
        <v>20874.560000000001</v>
      </c>
      <c r="D26" s="42">
        <v>499.13</v>
      </c>
      <c r="E26" s="82">
        <v>5483.32</v>
      </c>
      <c r="F26" s="43">
        <v>-6958.51</v>
      </c>
      <c r="G26" s="22">
        <f>SUM(C26:F26)</f>
        <v>19898.5</v>
      </c>
    </row>
    <row r="27" spans="1:7" ht="15.75">
      <c r="A27" s="28" t="s">
        <v>15</v>
      </c>
      <c r="B27" s="123">
        <v>0</v>
      </c>
      <c r="C27" s="22">
        <v>536.86</v>
      </c>
      <c r="D27" s="42">
        <v>13.65</v>
      </c>
      <c r="E27" s="84">
        <v>0</v>
      </c>
      <c r="F27" s="42">
        <v>0</v>
      </c>
      <c r="G27" s="22">
        <f>SUM(C27:F27)</f>
        <v>550.51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43545.78</v>
      </c>
      <c r="D28" s="35">
        <f>SUM(D24:D27)</f>
        <v>1007.0899999999999</v>
      </c>
      <c r="E28" s="79">
        <f>SUM(E24:E27)</f>
        <v>38762.620000000003</v>
      </c>
      <c r="F28" s="36">
        <f>SUM(F24:F27)</f>
        <v>13194.42</v>
      </c>
      <c r="G28" s="44">
        <f>SUM(C28:F28)</f>
        <v>96509.909999999989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21881.439999999999</v>
      </c>
      <c r="D38" s="38">
        <v>548.70000000000005</v>
      </c>
      <c r="E38" s="85">
        <v>9228.52</v>
      </c>
      <c r="F38" s="24">
        <v>12992.83</v>
      </c>
      <c r="G38" s="24">
        <f>SUM(C38:F38)</f>
        <v>44651.49</v>
      </c>
    </row>
    <row r="39" spans="1:7" ht="15.75">
      <c r="A39" s="33" t="s">
        <v>16</v>
      </c>
      <c r="B39" s="107">
        <f>SUM(B38)</f>
        <v>5359.66</v>
      </c>
      <c r="C39" s="44">
        <f>SUM(C38)</f>
        <v>21881.439999999999</v>
      </c>
      <c r="D39" s="35">
        <f>SUM(D38)</f>
        <v>548.70000000000005</v>
      </c>
      <c r="E39" s="86">
        <f>SUM(E38)</f>
        <v>9228.52</v>
      </c>
      <c r="F39" s="50">
        <f>SUM(F38)</f>
        <v>12992.83</v>
      </c>
      <c r="G39" s="44">
        <f>SUM(C39:F39)</f>
        <v>44651.49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19190.189999999999</v>
      </c>
      <c r="D46" s="38">
        <v>395.82</v>
      </c>
      <c r="E46" s="87">
        <v>9500.7900000000009</v>
      </c>
      <c r="F46" s="51">
        <v>-1373.69</v>
      </c>
      <c r="G46" s="24">
        <f>SUM(C46:F46)</f>
        <v>27713.11</v>
      </c>
    </row>
    <row r="47" spans="1:7" ht="15.75">
      <c r="A47" s="52" t="s">
        <v>25</v>
      </c>
      <c r="B47" s="124">
        <v>4352.3999999999996</v>
      </c>
      <c r="C47" s="53">
        <v>10765.83</v>
      </c>
      <c r="D47" s="54">
        <v>220.19</v>
      </c>
      <c r="E47" s="88">
        <v>-6831.22</v>
      </c>
      <c r="F47" s="54">
        <v>-1379.15</v>
      </c>
      <c r="G47" s="53">
        <f>SUM(C47:F47)</f>
        <v>2775.65</v>
      </c>
    </row>
    <row r="48" spans="1:7" ht="15.75">
      <c r="A48" s="18" t="s">
        <v>26</v>
      </c>
      <c r="B48" s="102">
        <v>4367</v>
      </c>
      <c r="C48" s="24">
        <v>7194.41</v>
      </c>
      <c r="D48" s="38">
        <v>205.31</v>
      </c>
      <c r="E48" s="87">
        <v>4026.08</v>
      </c>
      <c r="F48" s="38">
        <v>4873.8</v>
      </c>
      <c r="G48" s="24">
        <f>SUM(C48:F48)</f>
        <v>16299.599999999999</v>
      </c>
    </row>
    <row r="49" spans="1:7" ht="15.75">
      <c r="A49" s="18" t="s">
        <v>27</v>
      </c>
      <c r="B49" s="102">
        <v>4386</v>
      </c>
      <c r="C49" s="24">
        <v>11454.52</v>
      </c>
      <c r="D49" s="24">
        <v>302.88</v>
      </c>
      <c r="E49" s="87">
        <v>17730.75</v>
      </c>
      <c r="F49" s="24">
        <v>10611.26</v>
      </c>
      <c r="G49" s="24">
        <f>SUM(C49:F49)</f>
        <v>40099.410000000003</v>
      </c>
    </row>
    <row r="50" spans="1:7" ht="15.75">
      <c r="A50" s="28" t="s">
        <v>15</v>
      </c>
      <c r="B50" s="102">
        <v>0</v>
      </c>
      <c r="C50" s="55">
        <v>933.08</v>
      </c>
      <c r="D50" s="32">
        <v>32.94</v>
      </c>
      <c r="E50" s="89">
        <v>0</v>
      </c>
      <c r="F50" s="32">
        <v>0</v>
      </c>
      <c r="G50" s="32">
        <f>SUM(C50:F50)</f>
        <v>966.02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49538.03</v>
      </c>
      <c r="D51" s="35">
        <f>SUM(D46:D50)</f>
        <v>1157.1399999999999</v>
      </c>
      <c r="E51" s="79">
        <f>SUM(E46:E50)</f>
        <v>24426.400000000001</v>
      </c>
      <c r="F51" s="56">
        <f>SUM(F46:F50)</f>
        <v>12732.220000000001</v>
      </c>
      <c r="G51" s="44">
        <f t="shared" ref="G51" si="1">SUM(C51:F51)</f>
        <v>87853.790000000008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252.16</v>
      </c>
      <c r="D59" s="38">
        <v>23.01</v>
      </c>
      <c r="E59" s="57">
        <v>0</v>
      </c>
      <c r="F59" s="40">
        <v>0</v>
      </c>
      <c r="G59" s="24">
        <f>SUM(C59:F59)</f>
        <v>275.17</v>
      </c>
    </row>
    <row r="60" spans="1:7" ht="15.75">
      <c r="A60" s="33" t="s">
        <v>16</v>
      </c>
      <c r="B60" s="108">
        <f>SUM(B59)</f>
        <v>4163.2</v>
      </c>
      <c r="C60" s="44">
        <f>SUM(C59)</f>
        <v>252.16</v>
      </c>
      <c r="D60" s="35">
        <f>SUM(D59:D59)</f>
        <v>23.01</v>
      </c>
      <c r="E60" s="58">
        <f>SUM(E59)</f>
        <v>0</v>
      </c>
      <c r="F60" s="58">
        <v>0</v>
      </c>
      <c r="G60" s="44">
        <f>SUM(C60:F60)</f>
        <v>275.17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12578.24</v>
      </c>
      <c r="D68" s="38">
        <v>133.55000000000001</v>
      </c>
      <c r="E68" s="87">
        <v>25094.25</v>
      </c>
      <c r="F68" s="59">
        <v>17451.560000000001</v>
      </c>
      <c r="G68" s="24">
        <f t="shared" ref="G68:G74" si="2">SUM(C68:F68)</f>
        <v>55257.600000000006</v>
      </c>
    </row>
    <row r="69" spans="1:7" ht="15.75">
      <c r="A69" s="18" t="s">
        <v>32</v>
      </c>
      <c r="B69" s="102">
        <v>3353.2</v>
      </c>
      <c r="C69" s="24">
        <v>10208.120000000001</v>
      </c>
      <c r="D69" s="38">
        <v>178.14</v>
      </c>
      <c r="E69" s="87">
        <v>0</v>
      </c>
      <c r="F69" s="59">
        <v>0</v>
      </c>
      <c r="G69" s="24">
        <f t="shared" si="2"/>
        <v>10386.26</v>
      </c>
    </row>
    <row r="70" spans="1:7" ht="15.75">
      <c r="A70" s="18" t="s">
        <v>33</v>
      </c>
      <c r="B70" s="102">
        <v>2205.1</v>
      </c>
      <c r="C70" s="24">
        <v>2828.52</v>
      </c>
      <c r="D70" s="38">
        <v>33.19</v>
      </c>
      <c r="E70" s="87">
        <v>4570.8900000000003</v>
      </c>
      <c r="F70" s="59">
        <v>0</v>
      </c>
      <c r="G70" s="24">
        <f t="shared" si="2"/>
        <v>7432.6</v>
      </c>
    </row>
    <row r="71" spans="1:7" ht="15.75">
      <c r="A71" s="18" t="s">
        <v>34</v>
      </c>
      <c r="B71" s="102">
        <v>4173.4799999999996</v>
      </c>
      <c r="C71" s="38">
        <v>13673.88</v>
      </c>
      <c r="D71" s="24">
        <v>465.07</v>
      </c>
      <c r="E71" s="90">
        <v>0</v>
      </c>
      <c r="F71" s="40">
        <v>0</v>
      </c>
      <c r="G71" s="24">
        <f t="shared" si="2"/>
        <v>14138.949999999999</v>
      </c>
    </row>
    <row r="72" spans="1:7" ht="15.75">
      <c r="A72" s="41" t="s">
        <v>35</v>
      </c>
      <c r="B72" s="123">
        <v>1710.1</v>
      </c>
      <c r="C72" s="42">
        <v>5718.9</v>
      </c>
      <c r="D72" s="32">
        <v>149.81</v>
      </c>
      <c r="E72" s="89">
        <v>0</v>
      </c>
      <c r="F72" s="32">
        <v>0</v>
      </c>
      <c r="G72" s="22">
        <f t="shared" si="2"/>
        <v>5868.71</v>
      </c>
    </row>
    <row r="73" spans="1:7" ht="15.75">
      <c r="A73" s="28" t="s">
        <v>15</v>
      </c>
      <c r="B73" s="123">
        <v>0</v>
      </c>
      <c r="C73" s="42">
        <v>648.02</v>
      </c>
      <c r="D73" s="40">
        <v>5.65</v>
      </c>
      <c r="E73" s="89">
        <v>0</v>
      </c>
      <c r="F73" s="40">
        <v>0</v>
      </c>
      <c r="G73" s="22">
        <f t="shared" si="2"/>
        <v>653.66999999999996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45655.68</v>
      </c>
      <c r="D74" s="35">
        <f>SUM(D68:D73)</f>
        <v>965.41</v>
      </c>
      <c r="E74" s="91">
        <f>SUM(E68:E73)</f>
        <v>29665.14</v>
      </c>
      <c r="F74" s="60">
        <f>SUM(F68:F73)</f>
        <v>17451.560000000001</v>
      </c>
      <c r="G74" s="44">
        <f t="shared" si="2"/>
        <v>93737.790000000008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14259.02</v>
      </c>
      <c r="D81" s="38">
        <v>423.25</v>
      </c>
      <c r="E81" s="24">
        <v>6174.49</v>
      </c>
      <c r="F81" s="64">
        <v>14940.8</v>
      </c>
      <c r="G81" s="24">
        <f>SUM(C81:F81)</f>
        <v>35797.56</v>
      </c>
    </row>
    <row r="82" spans="1:7" ht="15.75">
      <c r="A82" s="33" t="s">
        <v>16</v>
      </c>
      <c r="B82" s="108">
        <f>SUM(B81)</f>
        <v>5787</v>
      </c>
      <c r="C82" s="44">
        <f>SUM(C81)</f>
        <v>14259.02</v>
      </c>
      <c r="D82" s="35">
        <f>SUM(D81)</f>
        <v>423.25</v>
      </c>
      <c r="E82" s="50">
        <f>SUM(E81)</f>
        <v>6174.49</v>
      </c>
      <c r="F82" s="65">
        <f>SUM(F81)</f>
        <v>14940.8</v>
      </c>
      <c r="G82" s="44">
        <f>SUM(C82:F82)</f>
        <v>35797.56</v>
      </c>
    </row>
    <row r="83" spans="1:7" ht="15.75">
      <c r="A83" s="80" t="s">
        <v>94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4770.57</v>
      </c>
      <c r="D90" s="38">
        <v>60.76</v>
      </c>
      <c r="E90" s="40">
        <v>2321.63</v>
      </c>
      <c r="F90" s="59">
        <v>0</v>
      </c>
      <c r="G90" s="24">
        <f>SUM(C90:F90)</f>
        <v>7152.96</v>
      </c>
    </row>
    <row r="91" spans="1:7" ht="15.75">
      <c r="A91" s="18" t="s">
        <v>40</v>
      </c>
      <c r="B91" s="102">
        <v>1475.3</v>
      </c>
      <c r="C91" s="24">
        <v>4573.0600000000004</v>
      </c>
      <c r="D91" s="38">
        <v>133</v>
      </c>
      <c r="E91" s="39">
        <v>8302.4500000000007</v>
      </c>
      <c r="F91" s="38">
        <v>8618.17</v>
      </c>
      <c r="G91" s="24">
        <f>SUM(C91:F91)</f>
        <v>21626.68</v>
      </c>
    </row>
    <row r="92" spans="1:7" ht="15.75">
      <c r="A92" s="18" t="s">
        <v>41</v>
      </c>
      <c r="B92" s="102">
        <v>1475.8</v>
      </c>
      <c r="C92" s="24">
        <v>1952.78</v>
      </c>
      <c r="D92" s="38">
        <v>90.58</v>
      </c>
      <c r="E92" s="40">
        <v>788.2</v>
      </c>
      <c r="F92" s="38">
        <v>3215.68</v>
      </c>
      <c r="G92" s="24">
        <f>SUM(C92:F92)</f>
        <v>6047.24</v>
      </c>
    </row>
    <row r="93" spans="1:7" ht="15.75">
      <c r="A93" s="41" t="s">
        <v>42</v>
      </c>
      <c r="B93" s="123">
        <v>1471.9</v>
      </c>
      <c r="C93" s="22">
        <v>6540.81</v>
      </c>
      <c r="D93" s="42">
        <v>113.25</v>
      </c>
      <c r="E93" s="40">
        <v>0</v>
      </c>
      <c r="F93" s="42">
        <v>0</v>
      </c>
      <c r="G93" s="22">
        <f>SUM(C93:F93)</f>
        <v>6654.06</v>
      </c>
    </row>
    <row r="94" spans="1:7" ht="15.75">
      <c r="A94" s="41" t="s">
        <v>43</v>
      </c>
      <c r="B94" s="123">
        <v>7715.2</v>
      </c>
      <c r="C94" s="22">
        <v>22049.86</v>
      </c>
      <c r="D94" s="42">
        <v>601.79999999999995</v>
      </c>
      <c r="E94" s="93">
        <v>14969.43</v>
      </c>
      <c r="F94" s="66">
        <v>2051.73</v>
      </c>
      <c r="G94" s="22">
        <f>SUM(C94:F94)</f>
        <v>39672.82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39887.08</v>
      </c>
      <c r="D95" s="35">
        <f>SUM(D90:D94)</f>
        <v>999.38999999999987</v>
      </c>
      <c r="E95" s="79">
        <f>SUM(E90:E94)</f>
        <v>26381.710000000003</v>
      </c>
      <c r="F95" s="36">
        <f>SUM(F90:F94)</f>
        <v>13885.58</v>
      </c>
      <c r="G95" s="44">
        <f t="shared" ref="G95" si="3">SUM(C95:F95)</f>
        <v>81153.760000000009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4808.3599999999997</v>
      </c>
      <c r="D103" s="24">
        <v>45.01</v>
      </c>
      <c r="E103" s="55">
        <v>0</v>
      </c>
      <c r="F103" s="32">
        <v>0</v>
      </c>
      <c r="G103" s="66">
        <f>SUM(C103:F103)</f>
        <v>4853.37</v>
      </c>
    </row>
    <row r="104" spans="1:7" ht="15.75">
      <c r="A104" s="18" t="s">
        <v>46</v>
      </c>
      <c r="B104" s="102">
        <v>1979</v>
      </c>
      <c r="C104" s="24">
        <v>6081.43</v>
      </c>
      <c r="D104" s="38">
        <v>72.59</v>
      </c>
      <c r="E104" s="40">
        <v>8844.4</v>
      </c>
      <c r="F104" s="40">
        <v>9122.64</v>
      </c>
      <c r="G104" s="24">
        <f>SUM(C104:F104)</f>
        <v>24121.059999999998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10889.79</v>
      </c>
      <c r="D105" s="35">
        <f>SUM(D103:D104)</f>
        <v>117.6</v>
      </c>
      <c r="E105" s="44">
        <f>SUM(E103:E104)</f>
        <v>8844.4</v>
      </c>
      <c r="F105" s="60">
        <f>SUM(F103:F104)</f>
        <v>9122.64</v>
      </c>
      <c r="G105" s="44">
        <f>SUM(C105:F105)</f>
        <v>28974.43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22562.92</v>
      </c>
      <c r="D111" s="70">
        <v>436.39</v>
      </c>
      <c r="E111" s="87">
        <v>34102.22</v>
      </c>
      <c r="F111" s="94">
        <v>-11890.95</v>
      </c>
      <c r="G111" s="71">
        <f>SUM(C111:F111)</f>
        <v>45210.58</v>
      </c>
    </row>
    <row r="112" spans="1:7" ht="15.75">
      <c r="A112" s="33" t="s">
        <v>16</v>
      </c>
      <c r="B112" s="102">
        <v>5630.5</v>
      </c>
      <c r="C112" s="34">
        <f>SUM(C111)</f>
        <v>22562.92</v>
      </c>
      <c r="D112" s="35">
        <f>SUM(D111)</f>
        <v>436.39</v>
      </c>
      <c r="E112" s="95">
        <f>SUM(E111)</f>
        <v>34102.22</v>
      </c>
      <c r="F112" s="95">
        <f>SUM(F111)</f>
        <v>-11890.95</v>
      </c>
      <c r="G112" s="44">
        <f>SUM(C112:F112)</f>
        <v>45210.58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354757.78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10766.609999999999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218564.59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135662.65999999997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719751.6399999999</v>
      </c>
      <c r="D119" s="9"/>
      <c r="E119" s="9"/>
      <c r="F119" s="9"/>
      <c r="G119" s="9"/>
    </row>
    <row r="120" spans="1:7" ht="52.5" customHeight="1">
      <c r="A120" s="135" t="s">
        <v>52</v>
      </c>
      <c r="B120" s="136"/>
      <c r="C120" s="137">
        <f>C119-C116</f>
        <v>708985.02999999991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126"/>
  <sheetViews>
    <sheetView topLeftCell="A10" workbookViewId="0">
      <selection sqref="A1:G126"/>
    </sheetView>
  </sheetViews>
  <sheetFormatPr defaultRowHeight="14.25"/>
  <cols>
    <col min="1" max="1" width="25.875" customWidth="1"/>
    <col min="2" max="2" width="16.75" customWidth="1"/>
    <col min="3" max="3" width="15.75" customWidth="1"/>
    <col min="4" max="4" width="12.625" customWidth="1"/>
    <col min="5" max="5" width="15.25" customWidth="1"/>
    <col min="6" max="6" width="14.125" customWidth="1"/>
    <col min="7" max="7" width="17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9" t="s">
        <v>89</v>
      </c>
      <c r="B2" s="130"/>
      <c r="C2" s="131"/>
      <c r="D2" s="131"/>
      <c r="E2" s="131"/>
      <c r="F2" s="131"/>
      <c r="G2" s="134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11811.67</v>
      </c>
      <c r="D8" s="20">
        <v>116.05</v>
      </c>
      <c r="E8" s="76">
        <v>0</v>
      </c>
      <c r="F8" s="133">
        <v>3601.26</v>
      </c>
      <c r="G8" s="22">
        <f t="shared" ref="G8:G14" si="0">SUM(C8:F8)</f>
        <v>15528.98</v>
      </c>
    </row>
    <row r="9" spans="1:7" ht="15.75">
      <c r="A9" s="18" t="s">
        <v>10</v>
      </c>
      <c r="B9" s="102">
        <v>5338.3</v>
      </c>
      <c r="C9" s="19">
        <v>34146.400000000001</v>
      </c>
      <c r="D9" s="20">
        <v>3615.45</v>
      </c>
      <c r="E9" s="76">
        <v>5028.09</v>
      </c>
      <c r="F9" s="21">
        <v>15133.72</v>
      </c>
      <c r="G9" s="24">
        <f t="shared" si="0"/>
        <v>57923.66</v>
      </c>
    </row>
    <row r="10" spans="1:7" ht="15.75">
      <c r="A10" s="18" t="s">
        <v>11</v>
      </c>
      <c r="B10" s="102">
        <v>7223.3</v>
      </c>
      <c r="C10" s="19">
        <v>27091.119999999999</v>
      </c>
      <c r="D10" s="20">
        <v>147.19999999999999</v>
      </c>
      <c r="E10" s="76">
        <v>4491.28</v>
      </c>
      <c r="F10" s="25">
        <v>15343.44</v>
      </c>
      <c r="G10" s="24">
        <f t="shared" si="0"/>
        <v>47073.04</v>
      </c>
    </row>
    <row r="11" spans="1:7" ht="15.75">
      <c r="A11" s="18" t="s">
        <v>12</v>
      </c>
      <c r="B11" s="102">
        <v>5395</v>
      </c>
      <c r="C11" s="19">
        <v>32171.360000000001</v>
      </c>
      <c r="D11" s="20">
        <v>1325.46</v>
      </c>
      <c r="E11" s="76">
        <v>6668.96</v>
      </c>
      <c r="F11" s="23">
        <v>103009.95</v>
      </c>
      <c r="G11" s="24">
        <f t="shared" si="0"/>
        <v>143175.72999999998</v>
      </c>
    </row>
    <row r="12" spans="1:7" ht="15.75">
      <c r="A12" s="26" t="s">
        <v>13</v>
      </c>
      <c r="B12" s="102">
        <v>3856.3</v>
      </c>
      <c r="C12" s="19">
        <v>7289.05</v>
      </c>
      <c r="D12" s="20">
        <v>19.98</v>
      </c>
      <c r="E12" s="76">
        <v>5373.53</v>
      </c>
      <c r="F12" s="23">
        <v>20741.7</v>
      </c>
      <c r="G12" s="24">
        <f t="shared" si="0"/>
        <v>33424.26</v>
      </c>
    </row>
    <row r="13" spans="1:7" ht="15.75">
      <c r="A13" s="26" t="s">
        <v>14</v>
      </c>
      <c r="B13" s="102">
        <v>3917.53</v>
      </c>
      <c r="C13" s="20">
        <v>11758.77</v>
      </c>
      <c r="D13" s="19">
        <v>38.119999999999997</v>
      </c>
      <c r="E13" s="77">
        <v>0</v>
      </c>
      <c r="F13" s="27">
        <v>6775.67</v>
      </c>
      <c r="G13" s="24">
        <f t="shared" si="0"/>
        <v>18572.560000000001</v>
      </c>
    </row>
    <row r="14" spans="1:7" ht="15.75">
      <c r="A14" s="28" t="s">
        <v>15</v>
      </c>
      <c r="B14" s="123">
        <v>0</v>
      </c>
      <c r="C14" s="29">
        <v>92.59</v>
      </c>
      <c r="D14" s="30">
        <v>0</v>
      </c>
      <c r="E14" s="78">
        <v>0</v>
      </c>
      <c r="F14" s="31">
        <v>0</v>
      </c>
      <c r="G14" s="32">
        <f t="shared" si="0"/>
        <v>92.59</v>
      </c>
    </row>
    <row r="15" spans="1:7" ht="15.75">
      <c r="A15" s="33" t="s">
        <v>16</v>
      </c>
      <c r="B15" s="102">
        <f>SUM(B8:B14)</f>
        <v>28484.53</v>
      </c>
      <c r="C15" s="34">
        <f>SUM(C8:C14)</f>
        <v>124360.96000000001</v>
      </c>
      <c r="D15" s="35">
        <f>SUM(D8:D14)</f>
        <v>5262.2599999999993</v>
      </c>
      <c r="E15" s="79">
        <f>SUM(E8:E14)</f>
        <v>21561.859999999997</v>
      </c>
      <c r="F15" s="36">
        <f>SUM(F9:F14)</f>
        <v>161004.48000000001</v>
      </c>
      <c r="G15" s="37">
        <f>SUM(G8:G14)</f>
        <v>315790.82</v>
      </c>
    </row>
    <row r="16" spans="1:7" ht="15.75">
      <c r="A16" s="80" t="s">
        <v>90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8996.42</v>
      </c>
      <c r="D24" s="38">
        <v>59.53</v>
      </c>
      <c r="E24" s="82">
        <v>14360.84</v>
      </c>
      <c r="F24" s="40">
        <v>18033.400000000001</v>
      </c>
      <c r="G24" s="22">
        <f>SUM(C24:F24)</f>
        <v>41450.19</v>
      </c>
    </row>
    <row r="25" spans="1:7" ht="15.75">
      <c r="A25" s="18" t="s">
        <v>19</v>
      </c>
      <c r="B25" s="102">
        <v>3379.8</v>
      </c>
      <c r="C25" s="24">
        <v>19170.349999999999</v>
      </c>
      <c r="D25" s="38">
        <v>65.63</v>
      </c>
      <c r="E25" s="83">
        <v>10742.68</v>
      </c>
      <c r="F25" s="38">
        <v>4147.47</v>
      </c>
      <c r="G25" s="24">
        <f>SUM(C25:F25)</f>
        <v>34126.129999999997</v>
      </c>
    </row>
    <row r="26" spans="1:7" ht="15.75">
      <c r="A26" s="41" t="s">
        <v>20</v>
      </c>
      <c r="B26" s="123">
        <v>3569.01</v>
      </c>
      <c r="C26" s="22">
        <v>25823.77</v>
      </c>
      <c r="D26" s="42">
        <v>660.05</v>
      </c>
      <c r="E26" s="82">
        <v>24991.21</v>
      </c>
      <c r="F26" s="43">
        <v>18293.27</v>
      </c>
      <c r="G26" s="22">
        <f>SUM(C26:F26)</f>
        <v>69768.3</v>
      </c>
    </row>
    <row r="27" spans="1:7" ht="15.75">
      <c r="A27" s="28" t="s">
        <v>15</v>
      </c>
      <c r="B27" s="123">
        <v>0</v>
      </c>
      <c r="C27" s="22">
        <v>739.13</v>
      </c>
      <c r="D27" s="42">
        <v>3.19</v>
      </c>
      <c r="E27" s="84">
        <v>0</v>
      </c>
      <c r="F27" s="42">
        <v>0</v>
      </c>
      <c r="G27" s="22">
        <f>SUM(C27:F27)</f>
        <v>742.32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54729.669999999991</v>
      </c>
      <c r="D28" s="35">
        <f>SUM(D24:D27)</f>
        <v>788.4</v>
      </c>
      <c r="E28" s="79">
        <f>SUM(E24:E27)</f>
        <v>50094.729999999996</v>
      </c>
      <c r="F28" s="36">
        <f>SUM(F24:F27)</f>
        <v>40474.14</v>
      </c>
      <c r="G28" s="44">
        <f>SUM(C28:F28)</f>
        <v>146086.94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24815.66</v>
      </c>
      <c r="D38" s="38">
        <v>242.24</v>
      </c>
      <c r="E38" s="85">
        <v>2007.91</v>
      </c>
      <c r="F38" s="24">
        <v>9426.82</v>
      </c>
      <c r="G38" s="24">
        <f>SUM(C38:F38)</f>
        <v>36492.630000000005</v>
      </c>
    </row>
    <row r="39" spans="1:7" ht="15.75">
      <c r="A39" s="33" t="s">
        <v>16</v>
      </c>
      <c r="B39" s="107">
        <f>SUM(B38)</f>
        <v>5359.66</v>
      </c>
      <c r="C39" s="44">
        <f>SUM(C38)</f>
        <v>24815.66</v>
      </c>
      <c r="D39" s="35">
        <f>SUM(D38)</f>
        <v>242.24</v>
      </c>
      <c r="E39" s="86">
        <f>SUM(E38)</f>
        <v>2007.91</v>
      </c>
      <c r="F39" s="50">
        <f>SUM(F38)</f>
        <v>9426.82</v>
      </c>
      <c r="G39" s="44">
        <f>SUM(C39:F39)</f>
        <v>36492.630000000005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16526.560000000001</v>
      </c>
      <c r="D46" s="38">
        <v>75.989999999999995</v>
      </c>
      <c r="E46" s="87">
        <v>3999.39</v>
      </c>
      <c r="F46" s="51">
        <v>9010.35</v>
      </c>
      <c r="G46" s="24">
        <f>SUM(C46:F46)</f>
        <v>29612.29</v>
      </c>
    </row>
    <row r="47" spans="1:7" ht="15.75">
      <c r="A47" s="52" t="s">
        <v>25</v>
      </c>
      <c r="B47" s="124">
        <v>4352.3999999999996</v>
      </c>
      <c r="C47" s="53">
        <v>8988.2999999999993</v>
      </c>
      <c r="D47" s="54">
        <v>56.87</v>
      </c>
      <c r="E47" s="88">
        <v>8655.2099999999991</v>
      </c>
      <c r="F47" s="54">
        <v>8405.19</v>
      </c>
      <c r="G47" s="53">
        <f>SUM(C47:F47)</f>
        <v>26105.57</v>
      </c>
    </row>
    <row r="48" spans="1:7" ht="15.75">
      <c r="A48" s="18" t="s">
        <v>26</v>
      </c>
      <c r="B48" s="102">
        <v>4367</v>
      </c>
      <c r="C48" s="24">
        <v>12247.68</v>
      </c>
      <c r="D48" s="38">
        <v>52.57</v>
      </c>
      <c r="E48" s="87">
        <v>0</v>
      </c>
      <c r="F48" s="38">
        <v>11075.26</v>
      </c>
      <c r="G48" s="24">
        <f>SUM(C48:F48)</f>
        <v>23375.510000000002</v>
      </c>
    </row>
    <row r="49" spans="1:7" ht="15.75">
      <c r="A49" s="18" t="s">
        <v>27</v>
      </c>
      <c r="B49" s="102">
        <v>4386</v>
      </c>
      <c r="C49" s="24">
        <v>11671.64</v>
      </c>
      <c r="D49" s="24">
        <v>591.63</v>
      </c>
      <c r="E49" s="87">
        <v>1966.31</v>
      </c>
      <c r="F49" s="24">
        <v>4559.18</v>
      </c>
      <c r="G49" s="24">
        <f>SUM(C49:F49)</f>
        <v>18788.759999999998</v>
      </c>
    </row>
    <row r="50" spans="1:7" ht="15.75">
      <c r="A50" s="28" t="s">
        <v>15</v>
      </c>
      <c r="B50" s="102">
        <v>0</v>
      </c>
      <c r="C50" s="55">
        <v>4.3499999999999996</v>
      </c>
      <c r="D50" s="32">
        <v>0.2</v>
      </c>
      <c r="E50" s="89">
        <v>0</v>
      </c>
      <c r="F50" s="32">
        <v>0</v>
      </c>
      <c r="G50" s="32">
        <f>SUM(C50:F50)</f>
        <v>4.55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49438.53</v>
      </c>
      <c r="D51" s="35">
        <f>SUM(D46:D50)</f>
        <v>777.26</v>
      </c>
      <c r="E51" s="79">
        <f>SUM(E46:E50)</f>
        <v>14620.909999999998</v>
      </c>
      <c r="F51" s="56">
        <f>SUM(F46:F50)</f>
        <v>33049.980000000003</v>
      </c>
      <c r="G51" s="44">
        <f t="shared" ref="G51" si="1">SUM(C51:F51)</f>
        <v>97886.68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3217.79</v>
      </c>
      <c r="D59" s="38">
        <v>8.67</v>
      </c>
      <c r="E59" s="57">
        <v>0</v>
      </c>
      <c r="F59" s="40">
        <v>0</v>
      </c>
      <c r="G59" s="24">
        <f>SUM(C59:F59)</f>
        <v>3226.46</v>
      </c>
    </row>
    <row r="60" spans="1:7" ht="15.75">
      <c r="A60" s="33" t="s">
        <v>16</v>
      </c>
      <c r="B60" s="108">
        <f>SUM(B59)</f>
        <v>4163.2</v>
      </c>
      <c r="C60" s="44">
        <f>SUM(C59)</f>
        <v>3217.79</v>
      </c>
      <c r="D60" s="35">
        <f>SUM(D59)</f>
        <v>8.67</v>
      </c>
      <c r="E60" s="58">
        <f>SUM(E59)</f>
        <v>0</v>
      </c>
      <c r="F60" s="58">
        <v>0</v>
      </c>
      <c r="G60" s="44">
        <f>SUM(C60:F60)</f>
        <v>3226.46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19419.46</v>
      </c>
      <c r="D68" s="38">
        <v>135.22</v>
      </c>
      <c r="E68" s="87">
        <v>10676.51</v>
      </c>
      <c r="F68" s="59">
        <v>8829.74</v>
      </c>
      <c r="G68" s="24">
        <f t="shared" ref="G68:G74" si="2">SUM(C68:F68)</f>
        <v>39060.93</v>
      </c>
    </row>
    <row r="69" spans="1:7" ht="15.75">
      <c r="A69" s="18" t="s">
        <v>32</v>
      </c>
      <c r="B69" s="102">
        <v>3353.2</v>
      </c>
      <c r="C69" s="24">
        <v>11608.45</v>
      </c>
      <c r="D69" s="38">
        <v>139.79</v>
      </c>
      <c r="E69" s="87">
        <v>0</v>
      </c>
      <c r="F69" s="59">
        <v>0</v>
      </c>
      <c r="G69" s="24">
        <f t="shared" si="2"/>
        <v>11748.240000000002</v>
      </c>
    </row>
    <row r="70" spans="1:7" ht="15.75">
      <c r="A70" s="18" t="s">
        <v>33</v>
      </c>
      <c r="B70" s="102">
        <v>2205.1</v>
      </c>
      <c r="C70" s="24">
        <v>8128.91</v>
      </c>
      <c r="D70" s="38">
        <v>49.06</v>
      </c>
      <c r="E70" s="87">
        <v>0</v>
      </c>
      <c r="F70" s="59">
        <v>0</v>
      </c>
      <c r="G70" s="24">
        <f t="shared" si="2"/>
        <v>8177.97</v>
      </c>
    </row>
    <row r="71" spans="1:7" ht="15.75">
      <c r="A71" s="18" t="s">
        <v>34</v>
      </c>
      <c r="B71" s="102">
        <v>4173.4799999999996</v>
      </c>
      <c r="C71" s="38">
        <v>14017.54</v>
      </c>
      <c r="D71" s="24">
        <v>45.61</v>
      </c>
      <c r="E71" s="90">
        <v>0</v>
      </c>
      <c r="F71" s="40">
        <v>0</v>
      </c>
      <c r="G71" s="24">
        <f t="shared" si="2"/>
        <v>14063.150000000001</v>
      </c>
    </row>
    <row r="72" spans="1:7" ht="15.75">
      <c r="A72" s="41" t="s">
        <v>35</v>
      </c>
      <c r="B72" s="123">
        <v>1710.1</v>
      </c>
      <c r="C72" s="42">
        <v>2960.02</v>
      </c>
      <c r="D72" s="32">
        <v>53.86</v>
      </c>
      <c r="E72" s="89">
        <v>0</v>
      </c>
      <c r="F72" s="32">
        <v>0</v>
      </c>
      <c r="G72" s="22">
        <f t="shared" si="2"/>
        <v>3013.88</v>
      </c>
    </row>
    <row r="73" spans="1:7" ht="15.75">
      <c r="A73" s="28" t="s">
        <v>15</v>
      </c>
      <c r="B73" s="123">
        <v>0</v>
      </c>
      <c r="C73" s="42">
        <v>308.10000000000002</v>
      </c>
      <c r="D73" s="40">
        <v>4.68</v>
      </c>
      <c r="E73" s="89">
        <v>0</v>
      </c>
      <c r="F73" s="40">
        <v>0</v>
      </c>
      <c r="G73" s="22">
        <f t="shared" si="2"/>
        <v>312.78000000000003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56442.479999999996</v>
      </c>
      <c r="D74" s="35">
        <f>SUM(D68:D73)</f>
        <v>428.22</v>
      </c>
      <c r="E74" s="91">
        <f>SUM(E68:E73)</f>
        <v>10676.51</v>
      </c>
      <c r="F74" s="60">
        <f>SUM(F68:F73)</f>
        <v>8829.74</v>
      </c>
      <c r="G74" s="44">
        <f t="shared" si="2"/>
        <v>76376.95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23940.58</v>
      </c>
      <c r="D81" s="38">
        <v>2364.19</v>
      </c>
      <c r="E81" s="24">
        <v>12599.29</v>
      </c>
      <c r="F81" s="64">
        <v>101512.45</v>
      </c>
      <c r="G81" s="24">
        <f>SUM(C81:F81)</f>
        <v>140416.51</v>
      </c>
    </row>
    <row r="82" spans="1:7" ht="15.75">
      <c r="A82" s="33" t="s">
        <v>16</v>
      </c>
      <c r="B82" s="108">
        <f>SUM(B81)</f>
        <v>5787</v>
      </c>
      <c r="C82" s="44">
        <f>SUM(C81)</f>
        <v>23940.58</v>
      </c>
      <c r="D82" s="35">
        <f>SUM(D81)</f>
        <v>2364.19</v>
      </c>
      <c r="E82" s="50">
        <f>SUM(E81)</f>
        <v>12599.29</v>
      </c>
      <c r="F82" s="65">
        <f>SUM(F81)</f>
        <v>101512.45</v>
      </c>
      <c r="G82" s="44">
        <f>SUM(C82:F82)</f>
        <v>140416.51</v>
      </c>
    </row>
    <row r="83" spans="1:7" ht="15.75">
      <c r="A83" s="80" t="s">
        <v>91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2190.34</v>
      </c>
      <c r="D90" s="38">
        <v>13.21</v>
      </c>
      <c r="E90" s="40">
        <v>0</v>
      </c>
      <c r="F90" s="59">
        <v>4089.86</v>
      </c>
      <c r="G90" s="24">
        <f>SUM(C90:F90)</f>
        <v>6293.41</v>
      </c>
    </row>
    <row r="91" spans="1:7" ht="15.75">
      <c r="A91" s="18" t="s">
        <v>40</v>
      </c>
      <c r="B91" s="102">
        <v>1475.3</v>
      </c>
      <c r="C91" s="24">
        <v>1750</v>
      </c>
      <c r="D91" s="38">
        <v>20.64</v>
      </c>
      <c r="E91" s="39">
        <v>4229.43</v>
      </c>
      <c r="F91" s="38">
        <v>2936.69</v>
      </c>
      <c r="G91" s="24">
        <f>SUM(C91:F91)</f>
        <v>8936.76</v>
      </c>
    </row>
    <row r="92" spans="1:7" ht="15.75">
      <c r="A92" s="18" t="s">
        <v>41</v>
      </c>
      <c r="B92" s="102">
        <v>1475.8</v>
      </c>
      <c r="C92" s="24">
        <v>2484.56</v>
      </c>
      <c r="D92" s="38">
        <v>0.7</v>
      </c>
      <c r="E92" s="40">
        <v>0</v>
      </c>
      <c r="F92" s="38">
        <v>7238.31</v>
      </c>
      <c r="G92" s="24">
        <f>SUM(C92:F92)</f>
        <v>9723.57</v>
      </c>
    </row>
    <row r="93" spans="1:7" ht="15.75">
      <c r="A93" s="41" t="s">
        <v>42</v>
      </c>
      <c r="B93" s="123">
        <v>1471.9</v>
      </c>
      <c r="C93" s="22">
        <v>6761.54</v>
      </c>
      <c r="D93" s="42">
        <v>81.16</v>
      </c>
      <c r="E93" s="40">
        <v>0</v>
      </c>
      <c r="F93" s="42">
        <v>0</v>
      </c>
      <c r="G93" s="22">
        <f>SUM(C93:F93)</f>
        <v>6842.7</v>
      </c>
    </row>
    <row r="94" spans="1:7" ht="15.75">
      <c r="A94" s="41" t="s">
        <v>43</v>
      </c>
      <c r="B94" s="123">
        <v>7715.2</v>
      </c>
      <c r="C94" s="22">
        <v>21798.66</v>
      </c>
      <c r="D94" s="42">
        <v>384.79</v>
      </c>
      <c r="E94" s="93">
        <v>8996.32</v>
      </c>
      <c r="F94" s="66">
        <v>1504.91</v>
      </c>
      <c r="G94" s="22">
        <f>SUM(C94:F94)</f>
        <v>32684.68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34985.1</v>
      </c>
      <c r="D95" s="35">
        <f>SUM(D90:D94)</f>
        <v>500.5</v>
      </c>
      <c r="E95" s="79">
        <f>SUM(E90:E94)</f>
        <v>13225.75</v>
      </c>
      <c r="F95" s="36">
        <f>SUM(F90:F94)</f>
        <v>15769.77</v>
      </c>
      <c r="G95" s="44">
        <f t="shared" ref="G95" si="3">SUM(C95:F95)</f>
        <v>64481.119999999995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6153.93</v>
      </c>
      <c r="D103" s="24">
        <v>337.21</v>
      </c>
      <c r="E103" s="55">
        <v>0</v>
      </c>
      <c r="F103" s="32">
        <v>0</v>
      </c>
      <c r="G103" s="66">
        <f>SUM(C103:F103)</f>
        <v>6491.14</v>
      </c>
    </row>
    <row r="104" spans="1:7" ht="15.75">
      <c r="A104" s="18" t="s">
        <v>46</v>
      </c>
      <c r="B104" s="102">
        <v>1979</v>
      </c>
      <c r="C104" s="24">
        <v>9758.44</v>
      </c>
      <c r="D104" s="38">
        <v>70.16</v>
      </c>
      <c r="E104" s="40">
        <v>2786.84</v>
      </c>
      <c r="F104" s="40">
        <v>0</v>
      </c>
      <c r="G104" s="24">
        <f>SUM(C104:F104)</f>
        <v>12615.44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15912.37</v>
      </c>
      <c r="D105" s="35">
        <f>SUM(D103:D104)</f>
        <v>407.37</v>
      </c>
      <c r="E105" s="44">
        <f>SUM(E103:E104)</f>
        <v>2786.84</v>
      </c>
      <c r="F105" s="60">
        <f>SUM(F103:F104)</f>
        <v>0</v>
      </c>
      <c r="G105" s="44">
        <f>SUM(C105:F105)</f>
        <v>19106.580000000002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20288</v>
      </c>
      <c r="D111" s="70">
        <v>373.73</v>
      </c>
      <c r="E111" s="87">
        <v>26525.63</v>
      </c>
      <c r="F111" s="94">
        <v>92375.16</v>
      </c>
      <c r="G111" s="71">
        <f>SUM(C111:F111)</f>
        <v>139562.52000000002</v>
      </c>
    </row>
    <row r="112" spans="1:7" ht="15.75">
      <c r="A112" s="33" t="s">
        <v>16</v>
      </c>
      <c r="B112" s="102">
        <v>5630.5</v>
      </c>
      <c r="C112" s="34">
        <f>SUM(C111)</f>
        <v>20288</v>
      </c>
      <c r="D112" s="35">
        <f>SUM(D111)</f>
        <v>373.73</v>
      </c>
      <c r="E112" s="95">
        <f>SUM(E111)</f>
        <v>26525.63</v>
      </c>
      <c r="F112" s="50">
        <f>SUM(F111)</f>
        <v>92375.16</v>
      </c>
      <c r="G112" s="44">
        <f>SUM(C112:F112)</f>
        <v>139562.52000000002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408131.14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11152.84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154099.43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466043.80000000005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1039427.2100000001</v>
      </c>
      <c r="D119" s="9"/>
      <c r="E119" s="9"/>
      <c r="F119" s="9"/>
      <c r="G119" s="9"/>
    </row>
    <row r="120" spans="1:7" ht="27" customHeight="1">
      <c r="A120" s="120" t="s">
        <v>52</v>
      </c>
      <c r="B120" s="74"/>
      <c r="C120" s="98">
        <f>C119-C116</f>
        <v>1028274.3700000001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6.5">
      <c r="A125" s="112" t="s">
        <v>60</v>
      </c>
      <c r="B125" s="111">
        <v>109853.3</v>
      </c>
      <c r="C125" s="75"/>
      <c r="D125" s="75"/>
      <c r="E125" s="75"/>
      <c r="F125" s="75"/>
      <c r="G125" s="75"/>
    </row>
    <row r="126" spans="1:7" ht="15.75">
      <c r="C126" s="75"/>
      <c r="D126" s="75"/>
      <c r="E126" s="75"/>
      <c r="F126" s="75"/>
      <c r="G126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26"/>
  <sheetViews>
    <sheetView zoomScale="91" zoomScaleNormal="91" workbookViewId="0">
      <selection sqref="A1:XFD140"/>
    </sheetView>
  </sheetViews>
  <sheetFormatPr defaultRowHeight="14.25"/>
  <cols>
    <col min="1" max="1" width="27.375" customWidth="1"/>
    <col min="2" max="2" width="15.75" customWidth="1"/>
    <col min="3" max="3" width="17" customWidth="1"/>
    <col min="4" max="4" width="14.125" customWidth="1"/>
    <col min="5" max="5" width="12.875" customWidth="1"/>
    <col min="6" max="6" width="16.25" customWidth="1"/>
    <col min="7" max="7" width="17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88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17011.150000000001</v>
      </c>
      <c r="D8" s="20">
        <v>98.91</v>
      </c>
      <c r="E8" s="76">
        <v>1684.23</v>
      </c>
      <c r="F8" s="133">
        <v>0</v>
      </c>
      <c r="G8" s="22">
        <f t="shared" ref="G8:G15" si="0">SUM(B8:F8)</f>
        <v>21548.39</v>
      </c>
    </row>
    <row r="9" spans="1:7" ht="15.75">
      <c r="A9" s="18" t="s">
        <v>10</v>
      </c>
      <c r="B9" s="102">
        <v>5338.3</v>
      </c>
      <c r="C9" s="19">
        <v>35278</v>
      </c>
      <c r="D9" s="20">
        <v>3665.94</v>
      </c>
      <c r="E9" s="76">
        <v>3838.56</v>
      </c>
      <c r="F9" s="21">
        <v>14796.12</v>
      </c>
      <c r="G9" s="24">
        <f t="shared" si="0"/>
        <v>62916.920000000006</v>
      </c>
    </row>
    <row r="10" spans="1:7" ht="15.75">
      <c r="A10" s="18" t="s">
        <v>11</v>
      </c>
      <c r="B10" s="102">
        <v>7223.3</v>
      </c>
      <c r="C10" s="19">
        <v>42117.14</v>
      </c>
      <c r="D10" s="20">
        <v>187.83</v>
      </c>
      <c r="E10" s="76">
        <v>3555.69</v>
      </c>
      <c r="F10" s="25">
        <v>18897.62</v>
      </c>
      <c r="G10" s="24">
        <f t="shared" si="0"/>
        <v>71981.58</v>
      </c>
    </row>
    <row r="11" spans="1:7" ht="15.75">
      <c r="A11" s="18" t="s">
        <v>12</v>
      </c>
      <c r="B11" s="102">
        <v>5395</v>
      </c>
      <c r="C11" s="19">
        <v>41296.959999999999</v>
      </c>
      <c r="D11" s="20">
        <v>1246.02</v>
      </c>
      <c r="E11" s="76">
        <v>6668.96</v>
      </c>
      <c r="F11" s="23">
        <v>103371.23</v>
      </c>
      <c r="G11" s="24">
        <f t="shared" si="0"/>
        <v>157978.16999999998</v>
      </c>
    </row>
    <row r="12" spans="1:7" ht="15.75">
      <c r="A12" s="26" t="s">
        <v>13</v>
      </c>
      <c r="B12" s="102">
        <v>3856.3</v>
      </c>
      <c r="C12" s="19">
        <v>19939.669999999998</v>
      </c>
      <c r="D12" s="20">
        <v>42.79</v>
      </c>
      <c r="E12" s="76">
        <v>21972.23</v>
      </c>
      <c r="F12" s="23">
        <v>0</v>
      </c>
      <c r="G12" s="24">
        <f t="shared" si="0"/>
        <v>45810.99</v>
      </c>
    </row>
    <row r="13" spans="1:7" ht="15.75">
      <c r="A13" s="26" t="s">
        <v>14</v>
      </c>
      <c r="B13" s="102">
        <v>3917.53</v>
      </c>
      <c r="C13" s="20">
        <v>15769.95</v>
      </c>
      <c r="D13" s="19">
        <v>36.54</v>
      </c>
      <c r="E13" s="77">
        <v>0</v>
      </c>
      <c r="F13" s="27">
        <v>6775.67</v>
      </c>
      <c r="G13" s="24">
        <f t="shared" si="0"/>
        <v>26499.690000000002</v>
      </c>
    </row>
    <row r="14" spans="1:7" ht="15.75">
      <c r="A14" s="28" t="s">
        <v>15</v>
      </c>
      <c r="B14" s="123">
        <v>0</v>
      </c>
      <c r="C14" s="29">
        <f>50.61+198.88+35.23+161.35+17.42</f>
        <v>463.49000000000007</v>
      </c>
      <c r="D14" s="30">
        <v>0.97</v>
      </c>
      <c r="E14" s="78">
        <v>0</v>
      </c>
      <c r="F14" s="31">
        <v>0</v>
      </c>
      <c r="G14" s="32">
        <f t="shared" si="0"/>
        <v>464.46000000000009</v>
      </c>
    </row>
    <row r="15" spans="1:7" ht="15.75">
      <c r="A15" s="33" t="s">
        <v>16</v>
      </c>
      <c r="B15" s="102">
        <f>SUM(B8:B14)</f>
        <v>28484.53</v>
      </c>
      <c r="C15" s="34">
        <f>SUM(C8:C14)</f>
        <v>171876.36</v>
      </c>
      <c r="D15" s="35">
        <f>SUM(D8:D14)</f>
        <v>5279</v>
      </c>
      <c r="E15" s="79">
        <f>SUM(E8:E14)</f>
        <v>37719.67</v>
      </c>
      <c r="F15" s="36">
        <f>SUM(F9:F14)</f>
        <v>143840.64000000001</v>
      </c>
      <c r="G15" s="37">
        <f t="shared" si="0"/>
        <v>387200.2</v>
      </c>
    </row>
    <row r="16" spans="1:7" ht="15.75">
      <c r="A16" s="80" t="s">
        <v>86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13617.09</v>
      </c>
      <c r="D24" s="38">
        <v>77.209999999999994</v>
      </c>
      <c r="E24" s="82">
        <v>17147.669999999998</v>
      </c>
      <c r="F24" s="40">
        <v>5221.25</v>
      </c>
      <c r="G24" s="22">
        <f>SUM(C24:F24)</f>
        <v>36063.22</v>
      </c>
    </row>
    <row r="25" spans="1:7" ht="15.75">
      <c r="A25" s="18" t="s">
        <v>19</v>
      </c>
      <c r="B25" s="102">
        <v>3379.8</v>
      </c>
      <c r="C25" s="24">
        <v>16340.82</v>
      </c>
      <c r="D25" s="38">
        <v>123.02</v>
      </c>
      <c r="E25" s="83">
        <v>10742.68</v>
      </c>
      <c r="F25" s="38">
        <v>5426.44</v>
      </c>
      <c r="G25" s="24">
        <f>SUM(C25:F25)</f>
        <v>32632.959999999999</v>
      </c>
    </row>
    <row r="26" spans="1:7" ht="15.75">
      <c r="A26" s="41" t="s">
        <v>20</v>
      </c>
      <c r="B26" s="123">
        <v>3569.01</v>
      </c>
      <c r="C26" s="22">
        <v>31632.23</v>
      </c>
      <c r="D26" s="42">
        <v>914.4</v>
      </c>
      <c r="E26" s="82">
        <v>22271.17</v>
      </c>
      <c r="F26" s="43">
        <v>12284.16</v>
      </c>
      <c r="G26" s="22">
        <f>SUM(C26:F26)</f>
        <v>67101.960000000006</v>
      </c>
    </row>
    <row r="27" spans="1:7" ht="15.75">
      <c r="A27" s="28" t="s">
        <v>15</v>
      </c>
      <c r="B27" s="123">
        <v>0</v>
      </c>
      <c r="C27" s="22">
        <f>687.66+156.24</f>
        <v>843.9</v>
      </c>
      <c r="D27" s="42">
        <v>3.19</v>
      </c>
      <c r="E27" s="84">
        <v>0</v>
      </c>
      <c r="F27" s="42">
        <v>0</v>
      </c>
      <c r="G27" s="22">
        <f>SUM(C27:F27)</f>
        <v>847.09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62434.04</v>
      </c>
      <c r="D28" s="35">
        <f>SUM(D24:D27)</f>
        <v>1117.82</v>
      </c>
      <c r="E28" s="79">
        <f>SUM(E24:E27)</f>
        <v>50161.52</v>
      </c>
      <c r="F28" s="36">
        <f>SUM(F24:F27)</f>
        <v>22931.85</v>
      </c>
      <c r="G28" s="44">
        <f>SUM(C28:F28)</f>
        <v>136645.23000000001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26356.080000000002</v>
      </c>
      <c r="D38" s="38">
        <v>176.94</v>
      </c>
      <c r="E38" s="85">
        <v>4823.0600000000004</v>
      </c>
      <c r="F38" s="24">
        <v>3952.67</v>
      </c>
      <c r="G38" s="24">
        <f>SUM(C38:F38)</f>
        <v>35308.75</v>
      </c>
    </row>
    <row r="39" spans="1:7" ht="15.75">
      <c r="A39" s="33" t="s">
        <v>16</v>
      </c>
      <c r="B39" s="107">
        <f>SUM(B38)</f>
        <v>5359.66</v>
      </c>
      <c r="C39" s="44">
        <f>SUM(C38)</f>
        <v>26356.080000000002</v>
      </c>
      <c r="D39" s="35">
        <f>SUM(D38)</f>
        <v>176.94</v>
      </c>
      <c r="E39" s="86">
        <f>SUM(E38)</f>
        <v>4823.0600000000004</v>
      </c>
      <c r="F39" s="50">
        <f>SUM(F38)</f>
        <v>3952.67</v>
      </c>
      <c r="G39" s="44">
        <f>SUM(C39:F39)</f>
        <v>35308.75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20493.349999999999</v>
      </c>
      <c r="D46" s="38">
        <v>170.81</v>
      </c>
      <c r="E46" s="87">
        <v>8384.32</v>
      </c>
      <c r="F46" s="51">
        <v>6947.86</v>
      </c>
      <c r="G46" s="24">
        <f>SUM(C46:F46)</f>
        <v>35996.339999999997</v>
      </c>
    </row>
    <row r="47" spans="1:7" ht="15.75">
      <c r="A47" s="52" t="s">
        <v>25</v>
      </c>
      <c r="B47" s="124">
        <v>4352.3999999999996</v>
      </c>
      <c r="C47" s="53">
        <v>15608.27</v>
      </c>
      <c r="D47" s="54">
        <v>99.88</v>
      </c>
      <c r="E47" s="88">
        <v>6795.14</v>
      </c>
      <c r="F47" s="54">
        <v>8397.19</v>
      </c>
      <c r="G47" s="53">
        <f>SUM(C47:F47)</f>
        <v>30900.480000000003</v>
      </c>
    </row>
    <row r="48" spans="1:7" ht="15.75">
      <c r="A48" s="18" t="s">
        <v>26</v>
      </c>
      <c r="B48" s="102">
        <v>4367</v>
      </c>
      <c r="C48" s="24">
        <v>14704.41</v>
      </c>
      <c r="D48" s="38">
        <v>109.73</v>
      </c>
      <c r="E48" s="87">
        <v>9308.9</v>
      </c>
      <c r="F48" s="38">
        <v>36387.839999999997</v>
      </c>
      <c r="G48" s="24">
        <f>SUM(C48:F48)</f>
        <v>60510.879999999997</v>
      </c>
    </row>
    <row r="49" spans="1:7" ht="15.75">
      <c r="A49" s="18" t="s">
        <v>27</v>
      </c>
      <c r="B49" s="102">
        <v>4386</v>
      </c>
      <c r="C49" s="24">
        <v>17075.96</v>
      </c>
      <c r="D49" s="24">
        <v>634.26</v>
      </c>
      <c r="E49" s="87">
        <v>1598.21</v>
      </c>
      <c r="F49" s="24">
        <v>4894.37</v>
      </c>
      <c r="G49" s="24">
        <f>SUM(C49:F49)</f>
        <v>24202.799999999996</v>
      </c>
    </row>
    <row r="50" spans="1:7" ht="15.75">
      <c r="A50" s="28" t="s">
        <v>15</v>
      </c>
      <c r="B50" s="102">
        <v>0</v>
      </c>
      <c r="C50" s="55">
        <v>236.95</v>
      </c>
      <c r="D50" s="32">
        <v>0.2</v>
      </c>
      <c r="E50" s="89">
        <v>0</v>
      </c>
      <c r="F50" s="32">
        <v>0</v>
      </c>
      <c r="G50" s="32">
        <f>SUM(C50:F50)</f>
        <v>237.14999999999998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68118.939999999988</v>
      </c>
      <c r="D51" s="35">
        <f>SUM(D46:D50)</f>
        <v>1014.8800000000001</v>
      </c>
      <c r="E51" s="79">
        <f>SUM(E46:E50)</f>
        <v>26086.57</v>
      </c>
      <c r="F51" s="56">
        <f>SUM(F46:F50)</f>
        <v>56627.26</v>
      </c>
      <c r="G51" s="44">
        <f t="shared" ref="G51" si="1">SUM(C51:F51)</f>
        <v>151847.65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3867.31</v>
      </c>
      <c r="D59" s="38">
        <v>9</v>
      </c>
      <c r="E59" s="57">
        <v>0</v>
      </c>
      <c r="F59" s="40">
        <v>0</v>
      </c>
      <c r="G59" s="24">
        <f>SUM(C59:F59)</f>
        <v>3876.31</v>
      </c>
    </row>
    <row r="60" spans="1:7" ht="15.75">
      <c r="A60" s="33" t="s">
        <v>16</v>
      </c>
      <c r="B60" s="108">
        <f>SUM(B59)</f>
        <v>4163.2</v>
      </c>
      <c r="C60" s="44">
        <f>SUM(C59)</f>
        <v>3867.31</v>
      </c>
      <c r="D60" s="35">
        <f>SUM(D59)</f>
        <v>9</v>
      </c>
      <c r="E60" s="58">
        <f>SUM(E59)</f>
        <v>0</v>
      </c>
      <c r="F60" s="58">
        <v>0</v>
      </c>
      <c r="G60" s="44">
        <f>SUM(C60:F60)</f>
        <v>3876.31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22658.34</v>
      </c>
      <c r="D68" s="38">
        <v>367.1</v>
      </c>
      <c r="E68" s="87">
        <v>17660.25</v>
      </c>
      <c r="F68" s="59">
        <v>0</v>
      </c>
      <c r="G68" s="24">
        <f t="shared" ref="G68:G74" si="2">SUM(C68:F68)</f>
        <v>40685.69</v>
      </c>
    </row>
    <row r="69" spans="1:7" ht="15.75">
      <c r="A69" s="18" t="s">
        <v>32</v>
      </c>
      <c r="B69" s="102">
        <v>3353.2</v>
      </c>
      <c r="C69" s="24">
        <v>16967.84</v>
      </c>
      <c r="D69" s="38">
        <v>165.7</v>
      </c>
      <c r="E69" s="87">
        <v>0</v>
      </c>
      <c r="F69" s="59">
        <v>0</v>
      </c>
      <c r="G69" s="24">
        <f t="shared" si="2"/>
        <v>17133.54</v>
      </c>
    </row>
    <row r="70" spans="1:7" ht="15.75">
      <c r="A70" s="18" t="s">
        <v>33</v>
      </c>
      <c r="B70" s="102">
        <v>2205.1</v>
      </c>
      <c r="C70" s="24">
        <v>9608.1200000000008</v>
      </c>
      <c r="D70" s="38">
        <v>36.479999999999997</v>
      </c>
      <c r="E70" s="87">
        <v>0</v>
      </c>
      <c r="F70" s="59">
        <v>0</v>
      </c>
      <c r="G70" s="24">
        <f t="shared" si="2"/>
        <v>9644.6</v>
      </c>
    </row>
    <row r="71" spans="1:7" ht="15.75">
      <c r="A71" s="18" t="s">
        <v>34</v>
      </c>
      <c r="B71" s="102">
        <v>4173.4799999999996</v>
      </c>
      <c r="C71" s="38">
        <v>23488.65</v>
      </c>
      <c r="D71" s="24">
        <v>60.45</v>
      </c>
      <c r="E71" s="90">
        <v>0</v>
      </c>
      <c r="F71" s="40">
        <v>0</v>
      </c>
      <c r="G71" s="24">
        <f t="shared" si="2"/>
        <v>23549.100000000002</v>
      </c>
    </row>
    <row r="72" spans="1:7" ht="15.75">
      <c r="A72" s="41" t="s">
        <v>35</v>
      </c>
      <c r="B72" s="123">
        <v>1710.1</v>
      </c>
      <c r="C72" s="42">
        <v>6894.34</v>
      </c>
      <c r="D72" s="32">
        <v>67.16</v>
      </c>
      <c r="E72" s="89">
        <v>0</v>
      </c>
      <c r="F72" s="32">
        <v>0</v>
      </c>
      <c r="G72" s="22">
        <f t="shared" si="2"/>
        <v>6961.5</v>
      </c>
    </row>
    <row r="73" spans="1:7" ht="15.75">
      <c r="A73" s="28" t="s">
        <v>15</v>
      </c>
      <c r="B73" s="123">
        <v>0</v>
      </c>
      <c r="C73" s="42">
        <f>156+79.12</f>
        <v>235.12</v>
      </c>
      <c r="D73" s="40">
        <f>1.76+2.92</f>
        <v>4.68</v>
      </c>
      <c r="E73" s="89">
        <v>0</v>
      </c>
      <c r="F73" s="40">
        <v>0</v>
      </c>
      <c r="G73" s="22">
        <f t="shared" si="2"/>
        <v>239.8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79852.41</v>
      </c>
      <c r="D74" s="35">
        <f>SUM(D68:D73)</f>
        <v>701.56999999999994</v>
      </c>
      <c r="E74" s="91">
        <f>SUM(E68:E73)</f>
        <v>17660.25</v>
      </c>
      <c r="F74" s="60">
        <f>SUM(F68:F73)</f>
        <v>0</v>
      </c>
      <c r="G74" s="44">
        <f t="shared" si="2"/>
        <v>98214.23000000001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26634.46</v>
      </c>
      <c r="D81" s="38">
        <v>2261.34</v>
      </c>
      <c r="E81" s="24">
        <v>14220.38</v>
      </c>
      <c r="F81" s="64">
        <v>101908.43</v>
      </c>
      <c r="G81" s="24">
        <f>SUM(C81:F81)</f>
        <v>145024.60999999999</v>
      </c>
    </row>
    <row r="82" spans="1:7" ht="15.75">
      <c r="A82" s="33" t="s">
        <v>16</v>
      </c>
      <c r="B82" s="108">
        <f>SUM(B81)</f>
        <v>5787</v>
      </c>
      <c r="C82" s="44">
        <f>SUM(C81)</f>
        <v>26634.46</v>
      </c>
      <c r="D82" s="35">
        <f>SUM(D81)</f>
        <v>2261.34</v>
      </c>
      <c r="E82" s="50">
        <f>SUM(E81)</f>
        <v>14220.38</v>
      </c>
      <c r="F82" s="65">
        <f>SUM(F81)</f>
        <v>101908.43</v>
      </c>
      <c r="G82" s="44">
        <f>SUM(C82:F82)</f>
        <v>145024.60999999999</v>
      </c>
    </row>
    <row r="83" spans="1:7" ht="15.75">
      <c r="A83" s="80" t="s">
        <v>87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4030.73</v>
      </c>
      <c r="D90" s="38">
        <v>28.22</v>
      </c>
      <c r="E90" s="40">
        <v>2029.7</v>
      </c>
      <c r="F90" s="59">
        <v>0</v>
      </c>
      <c r="G90" s="24">
        <f>SUM(C90:F90)</f>
        <v>6088.65</v>
      </c>
    </row>
    <row r="91" spans="1:7" ht="15.75">
      <c r="A91" s="18" t="s">
        <v>40</v>
      </c>
      <c r="B91" s="102">
        <v>1475.3</v>
      </c>
      <c r="C91" s="24">
        <v>7552.81</v>
      </c>
      <c r="D91" s="38">
        <v>103.41</v>
      </c>
      <c r="E91" s="39">
        <v>0</v>
      </c>
      <c r="F91" s="38">
        <v>5286.36</v>
      </c>
      <c r="G91" s="24">
        <f>SUM(C91:F91)</f>
        <v>12942.58</v>
      </c>
    </row>
    <row r="92" spans="1:7" ht="15.75">
      <c r="A92" s="18" t="s">
        <v>41</v>
      </c>
      <c r="B92" s="102">
        <v>1475.8</v>
      </c>
      <c r="C92" s="24">
        <v>3379.31</v>
      </c>
      <c r="D92" s="38">
        <v>114.4</v>
      </c>
      <c r="E92" s="40">
        <v>0</v>
      </c>
      <c r="F92" s="38">
        <v>7238.31</v>
      </c>
      <c r="G92" s="24">
        <f>SUM(C92:F92)</f>
        <v>10732.02</v>
      </c>
    </row>
    <row r="93" spans="1:7" ht="15.75">
      <c r="A93" s="41" t="s">
        <v>42</v>
      </c>
      <c r="B93" s="123">
        <v>1471.9</v>
      </c>
      <c r="C93" s="22">
        <v>5758.99</v>
      </c>
      <c r="D93" s="42">
        <v>61.8</v>
      </c>
      <c r="E93" s="40">
        <v>0</v>
      </c>
      <c r="F93" s="42">
        <v>0</v>
      </c>
      <c r="G93" s="22">
        <f>SUM(C93:F93)</f>
        <v>5820.79</v>
      </c>
    </row>
    <row r="94" spans="1:7" ht="15.75">
      <c r="A94" s="41" t="s">
        <v>43</v>
      </c>
      <c r="B94" s="123">
        <v>7715.2</v>
      </c>
      <c r="C94" s="22">
        <v>38226.129999999997</v>
      </c>
      <c r="D94" s="42">
        <v>622.95000000000005</v>
      </c>
      <c r="E94" s="93">
        <v>474.26</v>
      </c>
      <c r="F94" s="66">
        <v>1504.91</v>
      </c>
      <c r="G94" s="22">
        <f>SUM(C94:F94)</f>
        <v>40828.25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58947.97</v>
      </c>
      <c r="D95" s="35">
        <f>SUM(D90:D94)</f>
        <v>930.78</v>
      </c>
      <c r="E95" s="79">
        <f>SUM(E90:E94)</f>
        <v>2503.96</v>
      </c>
      <c r="F95" s="36">
        <f>SUM(F90:F94)</f>
        <v>14029.58</v>
      </c>
      <c r="G95" s="44">
        <f t="shared" ref="G95" si="3">SUM(C95:F95)</f>
        <v>76412.289999999994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6717.5</v>
      </c>
      <c r="D103" s="24">
        <v>283.19</v>
      </c>
      <c r="E103" s="55">
        <v>0</v>
      </c>
      <c r="F103" s="32">
        <v>0</v>
      </c>
      <c r="G103" s="66">
        <f>SUM(C103:F103)</f>
        <v>7000.69</v>
      </c>
    </row>
    <row r="104" spans="1:7" ht="15.75">
      <c r="A104" s="18" t="s">
        <v>46</v>
      </c>
      <c r="B104" s="102">
        <v>1979</v>
      </c>
      <c r="C104" s="24">
        <v>6809.79</v>
      </c>
      <c r="D104" s="38">
        <v>34.76</v>
      </c>
      <c r="E104" s="40">
        <v>2786.84</v>
      </c>
      <c r="F104" s="40">
        <v>0</v>
      </c>
      <c r="G104" s="24">
        <f>SUM(C104:F104)</f>
        <v>9631.39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13527.29</v>
      </c>
      <c r="D105" s="35">
        <f>SUM(D103:D104)</f>
        <v>317.95</v>
      </c>
      <c r="E105" s="44">
        <f>SUM(E103:E104)</f>
        <v>2786.84</v>
      </c>
      <c r="F105" s="60">
        <f>SUM(F103:F104)</f>
        <v>0</v>
      </c>
      <c r="G105" s="44">
        <f>SUM(C105:F105)</f>
        <v>16632.080000000002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40167.24</v>
      </c>
      <c r="D111" s="70">
        <v>670.38</v>
      </c>
      <c r="E111" s="87">
        <v>24335.439999999999</v>
      </c>
      <c r="F111" s="94">
        <v>79325.11</v>
      </c>
      <c r="G111" s="71">
        <f>SUM(C111:F111)</f>
        <v>144498.16999999998</v>
      </c>
    </row>
    <row r="112" spans="1:7" ht="15.75">
      <c r="A112" s="33" t="s">
        <v>16</v>
      </c>
      <c r="B112" s="102">
        <v>5630.5</v>
      </c>
      <c r="C112" s="34">
        <f>SUM(C111)</f>
        <v>40167.24</v>
      </c>
      <c r="D112" s="35">
        <f>SUM(D111)</f>
        <v>670.38</v>
      </c>
      <c r="E112" s="95">
        <f>SUM(E111)</f>
        <v>24335.439999999999</v>
      </c>
      <c r="F112" s="50">
        <f>SUM(F111)</f>
        <v>79325.11</v>
      </c>
      <c r="G112" s="44">
        <f>SUM(C112:F112)</f>
        <v>144498.16999999998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551782.10000000009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12479.66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180297.69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422615.54000000004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1167174.9900000002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1154695.3300000003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126"/>
  <sheetViews>
    <sheetView workbookViewId="0">
      <selection sqref="A1:G129"/>
    </sheetView>
  </sheetViews>
  <sheetFormatPr defaultRowHeight="14.25"/>
  <cols>
    <col min="1" max="1" width="25.25" customWidth="1"/>
    <col min="2" max="2" width="13.875" customWidth="1"/>
    <col min="3" max="3" width="16.375" customWidth="1"/>
    <col min="4" max="4" width="13.625" customWidth="1"/>
    <col min="5" max="5" width="13.25" customWidth="1"/>
    <col min="6" max="6" width="15" customWidth="1"/>
    <col min="7" max="7" width="16.7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83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6914.87</v>
      </c>
      <c r="D8" s="20">
        <v>48.68</v>
      </c>
      <c r="E8" s="76">
        <v>1684.23</v>
      </c>
      <c r="F8" s="132">
        <v>0</v>
      </c>
      <c r="G8" s="22">
        <f t="shared" ref="G8:G15" si="0">SUM(B8:F8)</f>
        <v>11401.88</v>
      </c>
    </row>
    <row r="9" spans="1:7" ht="15.75">
      <c r="A9" s="18" t="s">
        <v>10</v>
      </c>
      <c r="B9" s="102">
        <v>5338.3</v>
      </c>
      <c r="C9" s="19">
        <v>28100.1</v>
      </c>
      <c r="D9" s="20">
        <v>3846.41</v>
      </c>
      <c r="E9" s="76">
        <v>3838.56</v>
      </c>
      <c r="F9" s="21">
        <v>14916.53</v>
      </c>
      <c r="G9" s="24">
        <f t="shared" si="0"/>
        <v>56039.899999999994</v>
      </c>
    </row>
    <row r="10" spans="1:7" ht="15.75">
      <c r="A10" s="18" t="s">
        <v>11</v>
      </c>
      <c r="B10" s="102">
        <v>7223.3</v>
      </c>
      <c r="C10" s="19">
        <v>25209.3</v>
      </c>
      <c r="D10" s="20">
        <v>245.89</v>
      </c>
      <c r="E10" s="76">
        <v>3555.69</v>
      </c>
      <c r="F10" s="25">
        <v>17963.189999999999</v>
      </c>
      <c r="G10" s="24">
        <f t="shared" si="0"/>
        <v>54197.369999999995</v>
      </c>
    </row>
    <row r="11" spans="1:7" ht="15.75">
      <c r="A11" s="18" t="s">
        <v>12</v>
      </c>
      <c r="B11" s="102">
        <v>5395</v>
      </c>
      <c r="C11" s="19">
        <v>30914.02</v>
      </c>
      <c r="D11" s="20">
        <v>1253.98</v>
      </c>
      <c r="E11" s="76">
        <v>6668.96</v>
      </c>
      <c r="F11" s="23">
        <v>104862.82</v>
      </c>
      <c r="G11" s="24">
        <f t="shared" si="0"/>
        <v>149094.78000000003</v>
      </c>
    </row>
    <row r="12" spans="1:7" ht="15.75">
      <c r="A12" s="26" t="s">
        <v>13</v>
      </c>
      <c r="B12" s="102">
        <v>3856.3</v>
      </c>
      <c r="C12" s="19">
        <v>8067.67</v>
      </c>
      <c r="D12" s="20">
        <v>29.82</v>
      </c>
      <c r="E12" s="76">
        <v>22919.23</v>
      </c>
      <c r="F12" s="23">
        <v>0</v>
      </c>
      <c r="G12" s="24">
        <f t="shared" si="0"/>
        <v>34873.020000000004</v>
      </c>
    </row>
    <row r="13" spans="1:7" ht="15.75">
      <c r="A13" s="26" t="s">
        <v>14</v>
      </c>
      <c r="B13" s="102">
        <v>3917.53</v>
      </c>
      <c r="C13" s="20">
        <v>9842.56</v>
      </c>
      <c r="D13" s="19">
        <v>38.14</v>
      </c>
      <c r="E13" s="77">
        <v>3694.67</v>
      </c>
      <c r="F13" s="27">
        <v>0</v>
      </c>
      <c r="G13" s="24">
        <f t="shared" si="0"/>
        <v>17492.900000000001</v>
      </c>
    </row>
    <row r="14" spans="1:7" ht="15.75">
      <c r="A14" s="28" t="s">
        <v>15</v>
      </c>
      <c r="B14" s="123">
        <v>0</v>
      </c>
      <c r="C14" s="29">
        <f>118.32+99.44+70.74+56.77</f>
        <v>345.27</v>
      </c>
      <c r="D14" s="30">
        <v>0.97</v>
      </c>
      <c r="E14" s="78">
        <v>0</v>
      </c>
      <c r="F14" s="31">
        <v>0</v>
      </c>
      <c r="G14" s="32">
        <f t="shared" si="0"/>
        <v>346.24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109393.79000000001</v>
      </c>
      <c r="D15" s="35">
        <f>SUM(D8:D14)</f>
        <v>5463.8899999999994</v>
      </c>
      <c r="E15" s="79">
        <f>SUM(E8:E14)</f>
        <v>42361.34</v>
      </c>
      <c r="F15" s="36">
        <f>SUM(F9:F14)</f>
        <v>137742.54</v>
      </c>
      <c r="G15" s="37">
        <f t="shared" si="0"/>
        <v>323446.09000000003</v>
      </c>
    </row>
    <row r="16" spans="1:7" ht="15.75">
      <c r="A16" s="80" t="s">
        <v>84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8530.64</v>
      </c>
      <c r="D24" s="38">
        <v>43.1</v>
      </c>
      <c r="E24" s="82">
        <v>17147.669999999998</v>
      </c>
      <c r="F24" s="40">
        <v>4021.25</v>
      </c>
      <c r="G24" s="22">
        <f>SUM(C24:F24)</f>
        <v>29742.659999999996</v>
      </c>
    </row>
    <row r="25" spans="1:7" ht="15.75">
      <c r="A25" s="18" t="s">
        <v>19</v>
      </c>
      <c r="B25" s="102">
        <v>3379.8</v>
      </c>
      <c r="C25" s="24">
        <v>12671.96</v>
      </c>
      <c r="D25" s="38">
        <v>95.39</v>
      </c>
      <c r="E25" s="83">
        <v>14720.22</v>
      </c>
      <c r="F25" s="38">
        <v>0</v>
      </c>
      <c r="G25" s="24">
        <f>SUM(C25:F25)</f>
        <v>27487.57</v>
      </c>
    </row>
    <row r="26" spans="1:7" ht="15.75">
      <c r="A26" s="41" t="s">
        <v>20</v>
      </c>
      <c r="B26" s="123">
        <v>3569.01</v>
      </c>
      <c r="C26" s="22">
        <v>23398.28</v>
      </c>
      <c r="D26" s="42">
        <v>833.27</v>
      </c>
      <c r="E26" s="82">
        <v>22271.17</v>
      </c>
      <c r="F26" s="43">
        <v>13347.14</v>
      </c>
      <c r="G26" s="22">
        <f>SUM(C26:F26)</f>
        <v>59849.86</v>
      </c>
    </row>
    <row r="27" spans="1:7" ht="15.75">
      <c r="A27" s="28" t="s">
        <v>15</v>
      </c>
      <c r="B27" s="123">
        <v>0</v>
      </c>
      <c r="C27" s="22">
        <f>635.9+52.17</f>
        <v>688.06999999999994</v>
      </c>
      <c r="D27" s="42">
        <f>3.19</f>
        <v>3.19</v>
      </c>
      <c r="E27" s="84">
        <v>0</v>
      </c>
      <c r="F27" s="42">
        <v>0</v>
      </c>
      <c r="G27" s="22">
        <f>SUM(C27:F27)</f>
        <v>691.26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45288.95</v>
      </c>
      <c r="D28" s="35">
        <f>SUM(D24:D27)</f>
        <v>974.95</v>
      </c>
      <c r="E28" s="79">
        <f>SUM(E24:E27)</f>
        <v>54139.06</v>
      </c>
      <c r="F28" s="36">
        <f>SUM(F24:F27)</f>
        <v>17368.39</v>
      </c>
      <c r="G28" s="44">
        <f>SUM(C28:F28)</f>
        <v>117771.34999999999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16818.66</v>
      </c>
      <c r="D38" s="38">
        <v>163.12</v>
      </c>
      <c r="E38" s="85">
        <v>9449.76</v>
      </c>
      <c r="F38" s="24">
        <v>8764.33</v>
      </c>
      <c r="G38" s="24">
        <f>SUM(C38:F38)</f>
        <v>35195.870000000003</v>
      </c>
    </row>
    <row r="39" spans="1:7" ht="15.75">
      <c r="A39" s="33" t="s">
        <v>16</v>
      </c>
      <c r="B39" s="107">
        <f>SUM(B38)</f>
        <v>5359.66</v>
      </c>
      <c r="C39" s="44">
        <f>SUM(C38)</f>
        <v>16818.66</v>
      </c>
      <c r="D39" s="35">
        <f>SUM(D38)</f>
        <v>163.12</v>
      </c>
      <c r="E39" s="86">
        <f>SUM(E38)</f>
        <v>9449.76</v>
      </c>
      <c r="F39" s="50">
        <f>SUM(F38)</f>
        <v>8764.33</v>
      </c>
      <c r="G39" s="44">
        <f>SUM(C39:F39)</f>
        <v>35195.870000000003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14585.97</v>
      </c>
      <c r="D46" s="38">
        <v>187.01</v>
      </c>
      <c r="E46" s="87">
        <v>12586.89</v>
      </c>
      <c r="F46" s="51">
        <v>2851.83</v>
      </c>
      <c r="G46" s="24">
        <f>SUM(C46:F46)</f>
        <v>30211.699999999997</v>
      </c>
    </row>
    <row r="47" spans="1:7" ht="15.75">
      <c r="A47" s="52" t="s">
        <v>25</v>
      </c>
      <c r="B47" s="124">
        <v>4352.3999999999996</v>
      </c>
      <c r="C47" s="53">
        <v>17955.64</v>
      </c>
      <c r="D47" s="54">
        <v>164.74</v>
      </c>
      <c r="E47" s="88">
        <v>12263.73</v>
      </c>
      <c r="F47" s="54">
        <v>12784.15</v>
      </c>
      <c r="G47" s="53">
        <f>SUM(C47:F47)</f>
        <v>43168.26</v>
      </c>
    </row>
    <row r="48" spans="1:7" ht="15.75">
      <c r="A48" s="18" t="s">
        <v>26</v>
      </c>
      <c r="B48" s="102">
        <v>4367</v>
      </c>
      <c r="C48" s="24">
        <v>12885.44</v>
      </c>
      <c r="D48" s="38">
        <v>151.76</v>
      </c>
      <c r="E48" s="87">
        <v>9308.9</v>
      </c>
      <c r="F48" s="38">
        <v>35489.42</v>
      </c>
      <c r="G48" s="24">
        <f>SUM(C48:F48)</f>
        <v>57835.519999999997</v>
      </c>
    </row>
    <row r="49" spans="1:7" ht="15.75">
      <c r="A49" s="18" t="s">
        <v>27</v>
      </c>
      <c r="B49" s="102">
        <v>4386</v>
      </c>
      <c r="C49" s="24">
        <v>13756.57</v>
      </c>
      <c r="D49" s="24">
        <v>598.37</v>
      </c>
      <c r="E49" s="87">
        <v>1598.21</v>
      </c>
      <c r="F49" s="24">
        <v>5598.11</v>
      </c>
      <c r="G49" s="24">
        <f>SUM(C49:F49)</f>
        <v>21551.260000000002</v>
      </c>
    </row>
    <row r="50" spans="1:7" ht="15.75">
      <c r="A50" s="28" t="s">
        <v>15</v>
      </c>
      <c r="B50" s="102">
        <v>0</v>
      </c>
      <c r="C50" s="55">
        <f>120.65</f>
        <v>120.65</v>
      </c>
      <c r="D50" s="32">
        <v>0.2</v>
      </c>
      <c r="E50" s="89">
        <v>0</v>
      </c>
      <c r="F50" s="32">
        <v>0</v>
      </c>
      <c r="G50" s="32">
        <f>SUM(C50:F50)</f>
        <v>120.85000000000001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59304.270000000004</v>
      </c>
      <c r="D51" s="35">
        <f>SUM(D46:D50)</f>
        <v>1102.0800000000002</v>
      </c>
      <c r="E51" s="79">
        <f>SUM(E46:E50)</f>
        <v>35757.729999999996</v>
      </c>
      <c r="F51" s="56">
        <f>SUM(F46:F50)</f>
        <v>56723.509999999995</v>
      </c>
      <c r="G51" s="44">
        <f t="shared" ref="G51" si="1">SUM(C51:F51)</f>
        <v>152887.59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1401.37</v>
      </c>
      <c r="D59" s="38">
        <v>8.67</v>
      </c>
      <c r="E59" s="57">
        <v>0</v>
      </c>
      <c r="F59" s="40">
        <v>7594.28</v>
      </c>
      <c r="G59" s="24">
        <f>SUM(C59:F59)</f>
        <v>9004.32</v>
      </c>
    </row>
    <row r="60" spans="1:7" ht="15.75">
      <c r="A60" s="33" t="s">
        <v>16</v>
      </c>
      <c r="B60" s="108">
        <f>SUM(B59)</f>
        <v>4163.2</v>
      </c>
      <c r="C60" s="44">
        <f>SUM(C59)</f>
        <v>1401.37</v>
      </c>
      <c r="D60" s="35">
        <f>SUM(D59)</f>
        <v>8.67</v>
      </c>
      <c r="E60" s="58">
        <f>SUM(E59)</f>
        <v>0</v>
      </c>
      <c r="F60" s="58">
        <v>7594.28</v>
      </c>
      <c r="G60" s="44">
        <f>SUM(C60:F60)</f>
        <v>9004.32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18081.45</v>
      </c>
      <c r="D68" s="38">
        <v>276.27</v>
      </c>
      <c r="E68" s="87">
        <v>15141.23</v>
      </c>
      <c r="F68" s="59">
        <v>7420.73</v>
      </c>
      <c r="G68" s="24">
        <f t="shared" ref="G68:G73" si="2">SUM(C68:F68)</f>
        <v>40919.679999999993</v>
      </c>
    </row>
    <row r="69" spans="1:7" ht="15.75">
      <c r="A69" s="18" t="s">
        <v>32</v>
      </c>
      <c r="B69" s="102">
        <v>3353.2</v>
      </c>
      <c r="C69" s="24">
        <v>7817.74</v>
      </c>
      <c r="D69" s="38">
        <v>217.87</v>
      </c>
      <c r="E69" s="87">
        <v>0</v>
      </c>
      <c r="F69" s="59">
        <v>0</v>
      </c>
      <c r="G69" s="24">
        <f t="shared" si="2"/>
        <v>8035.61</v>
      </c>
    </row>
    <row r="70" spans="1:7" ht="15.75">
      <c r="A70" s="18" t="s">
        <v>33</v>
      </c>
      <c r="B70" s="102">
        <v>2205.1</v>
      </c>
      <c r="C70" s="24">
        <v>6332.76</v>
      </c>
      <c r="D70" s="38">
        <v>45.14</v>
      </c>
      <c r="E70" s="87">
        <v>0</v>
      </c>
      <c r="F70" s="59">
        <v>0</v>
      </c>
      <c r="G70" s="24">
        <f t="shared" si="2"/>
        <v>6377.9000000000005</v>
      </c>
    </row>
    <row r="71" spans="1:7" ht="15.75">
      <c r="A71" s="18" t="s">
        <v>34</v>
      </c>
      <c r="B71" s="102">
        <v>4173.4799999999996</v>
      </c>
      <c r="C71" s="38">
        <v>12362.17</v>
      </c>
      <c r="D71" s="24">
        <v>88.33</v>
      </c>
      <c r="E71" s="90">
        <v>0</v>
      </c>
      <c r="F71" s="40">
        <v>0</v>
      </c>
      <c r="G71" s="24">
        <f t="shared" si="2"/>
        <v>12450.5</v>
      </c>
    </row>
    <row r="72" spans="1:7" ht="15.75">
      <c r="A72" s="41" t="s">
        <v>35</v>
      </c>
      <c r="B72" s="123">
        <v>1710.1</v>
      </c>
      <c r="C72" s="42">
        <v>3043.83</v>
      </c>
      <c r="D72" s="32">
        <v>43.28</v>
      </c>
      <c r="E72" s="89">
        <v>0</v>
      </c>
      <c r="F72" s="32">
        <v>0</v>
      </c>
      <c r="G72" s="22">
        <f t="shared" si="2"/>
        <v>3087.11</v>
      </c>
    </row>
    <row r="73" spans="1:7" ht="15.75">
      <c r="A73" s="28" t="s">
        <v>15</v>
      </c>
      <c r="B73" s="123">
        <v>0</v>
      </c>
      <c r="C73" s="42">
        <v>202.77</v>
      </c>
      <c r="D73" s="40">
        <v>4.68</v>
      </c>
      <c r="E73" s="89">
        <v>0</v>
      </c>
      <c r="F73" s="40">
        <v>0</v>
      </c>
      <c r="G73" s="22">
        <f t="shared" si="2"/>
        <v>207.45000000000002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47840.72</v>
      </c>
      <c r="D74" s="35">
        <f>SUM(D68:D73)</f>
        <v>675.56999999999994</v>
      </c>
      <c r="E74" s="91">
        <f>SUM(E68:E73)</f>
        <v>15141.23</v>
      </c>
      <c r="F74" s="60">
        <f>SUM(F68:F73)</f>
        <v>7420.73</v>
      </c>
      <c r="G74" s="44">
        <f t="shared" ref="G74" si="3">SUM(C74:F74)</f>
        <v>71078.25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26719.83</v>
      </c>
      <c r="D81" s="38">
        <v>2204.66</v>
      </c>
      <c r="E81" s="24">
        <v>15576.67</v>
      </c>
      <c r="F81" s="64">
        <v>98438.76</v>
      </c>
      <c r="G81" s="24">
        <f>SUM(C81:F81)</f>
        <v>142939.91999999998</v>
      </c>
    </row>
    <row r="82" spans="1:7" ht="15.75">
      <c r="A82" s="33" t="s">
        <v>16</v>
      </c>
      <c r="B82" s="108">
        <f>SUM(B81)</f>
        <v>5787</v>
      </c>
      <c r="C82" s="44">
        <f>SUM(C81)</f>
        <v>26719.83</v>
      </c>
      <c r="D82" s="35">
        <f>SUM(D81)</f>
        <v>2204.66</v>
      </c>
      <c r="E82" s="50">
        <f>SUM(E81)</f>
        <v>15576.67</v>
      </c>
      <c r="F82" s="65">
        <f>SUM(F81)</f>
        <v>98438.76</v>
      </c>
      <c r="G82" s="44">
        <f>SUM(C82:F82)</f>
        <v>142939.91999999998</v>
      </c>
    </row>
    <row r="83" spans="1:7" ht="15.75">
      <c r="A83" s="80" t="s">
        <v>85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3525.67</v>
      </c>
      <c r="D90" s="38">
        <v>28.21</v>
      </c>
      <c r="E90" s="40">
        <v>3023.54</v>
      </c>
      <c r="F90" s="59"/>
      <c r="G90" s="24">
        <f>SUM(C90:F90)</f>
        <v>6577.42</v>
      </c>
    </row>
    <row r="91" spans="1:7" ht="15.75">
      <c r="A91" s="18" t="s">
        <v>40</v>
      </c>
      <c r="B91" s="102">
        <v>1475.3</v>
      </c>
      <c r="C91" s="24">
        <v>9053.07</v>
      </c>
      <c r="D91" s="38">
        <v>159.21</v>
      </c>
      <c r="E91" s="39">
        <v>0</v>
      </c>
      <c r="F91" s="38">
        <v>5286.36</v>
      </c>
      <c r="G91" s="24">
        <f>SUM(C91:F91)</f>
        <v>14498.64</v>
      </c>
    </row>
    <row r="92" spans="1:7" ht="15.75">
      <c r="A92" s="18" t="s">
        <v>41</v>
      </c>
      <c r="B92" s="102">
        <v>1475.8</v>
      </c>
      <c r="C92" s="24">
        <v>2218.61</v>
      </c>
      <c r="D92" s="38">
        <v>102.03</v>
      </c>
      <c r="E92" s="40">
        <v>6473.23</v>
      </c>
      <c r="F92" s="38"/>
      <c r="G92" s="24">
        <f>SUM(C92:F92)</f>
        <v>8793.869999999999</v>
      </c>
    </row>
    <row r="93" spans="1:7" ht="15.75">
      <c r="A93" s="41" t="s">
        <v>42</v>
      </c>
      <c r="B93" s="123">
        <v>1471.9</v>
      </c>
      <c r="C93" s="22">
        <v>6013.39</v>
      </c>
      <c r="D93" s="42">
        <v>57.4</v>
      </c>
      <c r="E93" s="40">
        <v>0</v>
      </c>
      <c r="F93" s="42"/>
      <c r="G93" s="22">
        <f>SUM(C93:F93)</f>
        <v>6070.79</v>
      </c>
    </row>
    <row r="94" spans="1:7" ht="15.75">
      <c r="A94" s="41" t="s">
        <v>43</v>
      </c>
      <c r="B94" s="123">
        <v>7715.2</v>
      </c>
      <c r="C94" s="22">
        <v>30075.74</v>
      </c>
      <c r="D94" s="42">
        <v>478.53</v>
      </c>
      <c r="E94" s="93">
        <v>548.33000000000004</v>
      </c>
      <c r="F94" s="66"/>
      <c r="G94" s="22">
        <f>SUM(C94:F94)</f>
        <v>31102.600000000002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50886.48</v>
      </c>
      <c r="D95" s="35">
        <f>SUM(D90:D94)</f>
        <v>825.38</v>
      </c>
      <c r="E95" s="79">
        <f>SUM(E90:E94)</f>
        <v>10045.1</v>
      </c>
      <c r="F95" s="36">
        <f>SUM(F90:F94)</f>
        <v>5286.36</v>
      </c>
      <c r="G95" s="44">
        <f t="shared" ref="G95" si="4">SUM(C95:F95)</f>
        <v>67043.319999999992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7836.87</v>
      </c>
      <c r="D103" s="24">
        <v>194.71</v>
      </c>
      <c r="E103" s="55">
        <v>0</v>
      </c>
      <c r="F103" s="32"/>
      <c r="G103" s="66">
        <f>SUM(C103:F103)</f>
        <v>8031.58</v>
      </c>
    </row>
    <row r="104" spans="1:7" ht="15.75">
      <c r="A104" s="18" t="s">
        <v>46</v>
      </c>
      <c r="B104" s="102">
        <v>1979</v>
      </c>
      <c r="C104" s="24">
        <v>5218.63</v>
      </c>
      <c r="D104" s="38">
        <v>84</v>
      </c>
      <c r="E104" s="40">
        <v>2786.84</v>
      </c>
      <c r="F104" s="40"/>
      <c r="G104" s="24">
        <f>SUM(C104:F104)</f>
        <v>8089.47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13055.5</v>
      </c>
      <c r="D105" s="35">
        <f>SUM(D103:D104)</f>
        <v>278.71000000000004</v>
      </c>
      <c r="E105" s="44">
        <f>SUM(E103:E104)</f>
        <v>2786.84</v>
      </c>
      <c r="F105" s="60">
        <f>SUM(F103:F104)</f>
        <v>0</v>
      </c>
      <c r="G105" s="44">
        <f>SUM(C105:F105)</f>
        <v>16121.05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29721.65</v>
      </c>
      <c r="D111" s="70">
        <v>631.12</v>
      </c>
      <c r="E111" s="87">
        <v>24590.68</v>
      </c>
      <c r="F111" s="94">
        <v>79951.34</v>
      </c>
      <c r="G111" s="71">
        <f>SUM(C111:F111)</f>
        <v>134894.78999999998</v>
      </c>
    </row>
    <row r="112" spans="1:7" ht="15.75">
      <c r="A112" s="33" t="s">
        <v>16</v>
      </c>
      <c r="B112" s="102">
        <v>5630.5</v>
      </c>
      <c r="C112" s="34">
        <f>SUM(C111)</f>
        <v>29721.65</v>
      </c>
      <c r="D112" s="35">
        <f>SUM(D111)</f>
        <v>631.12</v>
      </c>
      <c r="E112" s="95">
        <f>SUM(E111)</f>
        <v>24590.68</v>
      </c>
      <c r="F112" s="50">
        <f>SUM(F111)</f>
        <v>79951.34</v>
      </c>
      <c r="G112" s="44">
        <f>SUM(C112:F112)</f>
        <v>134894.78999999998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400431.22000000003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12328.15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209848.41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419290.24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1041898.02</v>
      </c>
      <c r="D119" s="9"/>
      <c r="E119" s="9"/>
      <c r="F119" s="9"/>
      <c r="G119" s="9"/>
    </row>
    <row r="120" spans="1:7" ht="25.5" customHeight="1">
      <c r="A120" s="120" t="s">
        <v>52</v>
      </c>
      <c r="B120" s="74"/>
      <c r="C120" s="98">
        <f>C119-C116</f>
        <v>1029569.87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6"/>
  <sheetViews>
    <sheetView workbookViewId="0">
      <selection activeCell="F19" sqref="F19"/>
    </sheetView>
  </sheetViews>
  <sheetFormatPr defaultRowHeight="14.25"/>
  <cols>
    <col min="1" max="1" width="33" customWidth="1"/>
    <col min="2" max="2" width="14" customWidth="1"/>
    <col min="3" max="3" width="14.875" customWidth="1"/>
    <col min="4" max="4" width="10.375" customWidth="1"/>
    <col min="5" max="5" width="10.25" customWidth="1"/>
    <col min="6" max="6" width="15" customWidth="1"/>
    <col min="7" max="7" width="17.5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80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7498.01</v>
      </c>
      <c r="D8" s="20">
        <v>43.23</v>
      </c>
      <c r="E8" s="76">
        <v>1684.23</v>
      </c>
      <c r="F8" s="132">
        <v>0</v>
      </c>
      <c r="G8" s="22">
        <f t="shared" ref="G8:G15" si="0">SUM(C8:F8)</f>
        <v>9225.4699999999993</v>
      </c>
    </row>
    <row r="9" spans="1:7" ht="15.75">
      <c r="A9" s="18" t="s">
        <v>10</v>
      </c>
      <c r="B9" s="102">
        <v>5338.3</v>
      </c>
      <c r="C9" s="19">
        <v>27281.25</v>
      </c>
      <c r="D9" s="20">
        <v>3492.72</v>
      </c>
      <c r="E9" s="76">
        <v>3838.56</v>
      </c>
      <c r="F9" s="21">
        <v>13716.53</v>
      </c>
      <c r="G9" s="24">
        <f>SUM(C9:F9)</f>
        <v>48329.06</v>
      </c>
    </row>
    <row r="10" spans="1:7" ht="15.75">
      <c r="A10" s="18" t="s">
        <v>11</v>
      </c>
      <c r="B10" s="102">
        <v>7223.3</v>
      </c>
      <c r="C10" s="19">
        <v>21335.23</v>
      </c>
      <c r="D10" s="20">
        <v>238.45</v>
      </c>
      <c r="E10" s="76">
        <v>18285.07</v>
      </c>
      <c r="F10" s="25">
        <v>29434.55</v>
      </c>
      <c r="G10" s="24">
        <f t="shared" si="0"/>
        <v>69293.3</v>
      </c>
    </row>
    <row r="11" spans="1:7" ht="15.75">
      <c r="A11" s="18" t="s">
        <v>12</v>
      </c>
      <c r="B11" s="102">
        <v>5395</v>
      </c>
      <c r="C11" s="19">
        <v>24118.7</v>
      </c>
      <c r="D11" s="20">
        <v>1081.01</v>
      </c>
      <c r="E11" s="76">
        <v>6668.96</v>
      </c>
      <c r="F11" s="23">
        <v>105805.62</v>
      </c>
      <c r="G11" s="24">
        <f t="shared" si="0"/>
        <v>137674.28999999998</v>
      </c>
    </row>
    <row r="12" spans="1:7" ht="15.75">
      <c r="A12" s="26" t="s">
        <v>13</v>
      </c>
      <c r="B12" s="102">
        <v>3856.3</v>
      </c>
      <c r="C12" s="19">
        <v>7324.51</v>
      </c>
      <c r="D12" s="20">
        <v>96.4</v>
      </c>
      <c r="E12" s="76">
        <v>22919.23</v>
      </c>
      <c r="F12" s="23">
        <v>5788.29</v>
      </c>
      <c r="G12" s="24">
        <f t="shared" si="0"/>
        <v>36128.43</v>
      </c>
    </row>
    <row r="13" spans="1:7" ht="15.75">
      <c r="A13" s="26" t="s">
        <v>14</v>
      </c>
      <c r="B13" s="102">
        <v>3917.53</v>
      </c>
      <c r="C13" s="20">
        <v>6880.95</v>
      </c>
      <c r="D13" s="19">
        <v>16.27</v>
      </c>
      <c r="E13" s="77">
        <v>3694.67</v>
      </c>
      <c r="F13" s="27">
        <v>0</v>
      </c>
      <c r="G13" s="24">
        <f t="shared" si="0"/>
        <v>10591.89</v>
      </c>
    </row>
    <row r="14" spans="1:7" ht="15.75">
      <c r="A14" s="28" t="s">
        <v>15</v>
      </c>
      <c r="B14" s="123">
        <v>0</v>
      </c>
      <c r="C14" s="29">
        <f>218.11+52.71+161.83+38.78+8.71</f>
        <v>480.13999999999993</v>
      </c>
      <c r="D14" s="30">
        <v>1.59</v>
      </c>
      <c r="E14" s="78">
        <v>0</v>
      </c>
      <c r="F14" s="31">
        <v>0</v>
      </c>
      <c r="G14" s="32">
        <f t="shared" si="0"/>
        <v>481.7299999999999</v>
      </c>
    </row>
    <row r="15" spans="1:7" ht="15.75">
      <c r="A15" s="33" t="s">
        <v>16</v>
      </c>
      <c r="B15" s="102">
        <f>SUM(B8:B14)</f>
        <v>28484.53</v>
      </c>
      <c r="C15" s="34">
        <f>SUM(C8:C14)</f>
        <v>94918.79</v>
      </c>
      <c r="D15" s="35">
        <f>SUM(D8:D14)</f>
        <v>4969.67</v>
      </c>
      <c r="E15" s="79">
        <f>SUM(E8:E14)</f>
        <v>57090.720000000001</v>
      </c>
      <c r="F15" s="36">
        <f>SUM(F9:F14)</f>
        <v>154744.99000000002</v>
      </c>
      <c r="G15" s="37">
        <f t="shared" si="0"/>
        <v>311724.17000000004</v>
      </c>
    </row>
    <row r="16" spans="1:7" ht="15.75">
      <c r="A16" s="80" t="s">
        <v>81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1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2477.4</v>
      </c>
      <c r="D24" s="38">
        <v>13.15</v>
      </c>
      <c r="E24" s="82">
        <v>17147.669999999998</v>
      </c>
      <c r="F24" s="40">
        <v>3357.27</v>
      </c>
      <c r="G24" s="22">
        <f>SUM(C24:F24)</f>
        <v>22995.489999999998</v>
      </c>
    </row>
    <row r="25" spans="1:7" ht="15.75">
      <c r="A25" s="18" t="s">
        <v>19</v>
      </c>
      <c r="B25" s="102">
        <v>3379.8</v>
      </c>
      <c r="C25" s="24">
        <v>6803.4</v>
      </c>
      <c r="D25" s="38">
        <v>50.58</v>
      </c>
      <c r="E25" s="83">
        <v>16992.490000000002</v>
      </c>
      <c r="F25" s="38">
        <v>0</v>
      </c>
      <c r="G25" s="24">
        <f>SUM(C25:F25)</f>
        <v>23846.47</v>
      </c>
    </row>
    <row r="26" spans="1:7" ht="15.75">
      <c r="A26" s="41" t="s">
        <v>20</v>
      </c>
      <c r="B26" s="123">
        <v>3569.01</v>
      </c>
      <c r="C26" s="22">
        <v>17573.14</v>
      </c>
      <c r="D26" s="42">
        <v>794.06</v>
      </c>
      <c r="E26" s="82">
        <v>22271.17</v>
      </c>
      <c r="F26" s="43">
        <v>15339.63</v>
      </c>
      <c r="G26" s="22">
        <f>SUM(C26:F26)</f>
        <v>55977.999999999993</v>
      </c>
    </row>
    <row r="27" spans="1:7" ht="15.75">
      <c r="A27" s="28" t="s">
        <v>15</v>
      </c>
      <c r="B27" s="123">
        <v>0</v>
      </c>
      <c r="C27" s="22">
        <v>430.31</v>
      </c>
      <c r="D27" s="42">
        <v>3.19</v>
      </c>
      <c r="E27" s="84">
        <v>0</v>
      </c>
      <c r="F27" s="42">
        <v>0</v>
      </c>
      <c r="G27" s="22">
        <f>SUM(C27:F27)</f>
        <v>433.5</v>
      </c>
    </row>
    <row r="28" spans="1:7" ht="15.75">
      <c r="A28" s="33" t="s">
        <v>16</v>
      </c>
      <c r="B28" s="102">
        <f>SUM(B24:B27)</f>
        <v>8881.0300000000007</v>
      </c>
      <c r="C28" s="44">
        <f>SUM(C24:C27)</f>
        <v>27284.25</v>
      </c>
      <c r="D28" s="35">
        <f>SUM(D24:D27)</f>
        <v>860.98</v>
      </c>
      <c r="E28" s="79">
        <f>SUM(E24:E27)</f>
        <v>56411.33</v>
      </c>
      <c r="F28" s="36">
        <f>SUM(F24:F27)</f>
        <v>18696.899999999998</v>
      </c>
      <c r="G28" s="44">
        <f>SUM(C28:F28)</f>
        <v>103253.45999999999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17653.63</v>
      </c>
      <c r="D38" s="38">
        <v>131.79</v>
      </c>
      <c r="E38" s="85">
        <v>12863.49</v>
      </c>
      <c r="F38" s="24">
        <v>4376.74</v>
      </c>
      <c r="G38" s="24">
        <f>SUM(C38:F38)</f>
        <v>35025.65</v>
      </c>
    </row>
    <row r="39" spans="1:7" ht="15.75">
      <c r="A39" s="33" t="s">
        <v>16</v>
      </c>
      <c r="B39" s="107">
        <f>SUM(B38)</f>
        <v>5359.66</v>
      </c>
      <c r="C39" s="44">
        <f>SUM(C38)</f>
        <v>17653.63</v>
      </c>
      <c r="D39" s="35">
        <f>SUM(D38)</f>
        <v>131.79</v>
      </c>
      <c r="E39" s="86">
        <f>SUM(E38)</f>
        <v>12863.49</v>
      </c>
      <c r="F39" s="50">
        <f>SUM(F38)</f>
        <v>4376.74</v>
      </c>
      <c r="G39" s="44">
        <f>SUM(C39:F39)</f>
        <v>35025.65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12646.15</v>
      </c>
      <c r="D46" s="38">
        <v>175.89</v>
      </c>
      <c r="E46" s="87">
        <v>12586.89</v>
      </c>
      <c r="F46" s="51">
        <v>7640.01</v>
      </c>
      <c r="G46" s="24">
        <f t="shared" ref="G46:G51" si="1">SUM(C46:F46)</f>
        <v>33048.94</v>
      </c>
    </row>
    <row r="47" spans="1:7" ht="15.75">
      <c r="A47" s="52" t="s">
        <v>25</v>
      </c>
      <c r="B47" s="124">
        <v>4352.3999999999996</v>
      </c>
      <c r="C47" s="53">
        <v>9846.34</v>
      </c>
      <c r="D47" s="54">
        <v>33.21</v>
      </c>
      <c r="E47" s="88">
        <v>12263.73</v>
      </c>
      <c r="F47" s="54">
        <v>13504.63</v>
      </c>
      <c r="G47" s="53">
        <f t="shared" si="1"/>
        <v>35647.909999999996</v>
      </c>
    </row>
    <row r="48" spans="1:7" ht="15.75">
      <c r="A48" s="18" t="s">
        <v>26</v>
      </c>
      <c r="B48" s="102">
        <v>4367</v>
      </c>
      <c r="C48" s="24">
        <v>13165.87</v>
      </c>
      <c r="D48" s="38">
        <v>155.43</v>
      </c>
      <c r="E48" s="87">
        <v>9308.9</v>
      </c>
      <c r="F48" s="38">
        <v>39523.519999999997</v>
      </c>
      <c r="G48" s="24">
        <f t="shared" si="1"/>
        <v>62153.72</v>
      </c>
    </row>
    <row r="49" spans="1:7" ht="15.75">
      <c r="A49" s="18" t="s">
        <v>27</v>
      </c>
      <c r="B49" s="102">
        <v>4386</v>
      </c>
      <c r="C49" s="24">
        <v>14625.54</v>
      </c>
      <c r="D49" s="24">
        <v>558.75</v>
      </c>
      <c r="E49" s="87">
        <v>1598.21</v>
      </c>
      <c r="F49" s="24">
        <v>5988.59</v>
      </c>
      <c r="G49" s="24">
        <f t="shared" si="1"/>
        <v>22771.09</v>
      </c>
    </row>
    <row r="50" spans="1:7" ht="15.75">
      <c r="A50" s="28" t="s">
        <v>15</v>
      </c>
      <c r="B50" s="102">
        <v>0</v>
      </c>
      <c r="C50" s="55">
        <v>177.83</v>
      </c>
      <c r="D50" s="32">
        <v>0.2</v>
      </c>
      <c r="E50" s="89">
        <v>0</v>
      </c>
      <c r="F50" s="32">
        <v>0</v>
      </c>
      <c r="G50" s="32">
        <f t="shared" si="1"/>
        <v>178.03</v>
      </c>
    </row>
    <row r="51" spans="1:7" ht="15.75">
      <c r="A51" s="33" t="s">
        <v>16</v>
      </c>
      <c r="B51" s="102">
        <f>SUM(B46:B50)</f>
        <v>18895.400000000001</v>
      </c>
      <c r="C51" s="34">
        <f>SUM(C46:C50)</f>
        <v>50461.73</v>
      </c>
      <c r="D51" s="35">
        <f>SUM(D46:D50)</f>
        <v>923.48</v>
      </c>
      <c r="E51" s="79">
        <f>SUM(E46:E50)</f>
        <v>35757.729999999996</v>
      </c>
      <c r="F51" s="56">
        <f>SUM(F46:F50)</f>
        <v>66656.75</v>
      </c>
      <c r="G51" s="44">
        <f t="shared" si="1"/>
        <v>153799.69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2810</v>
      </c>
      <c r="D59" s="38">
        <v>16.399999999999999</v>
      </c>
      <c r="E59" s="57">
        <v>5389.74</v>
      </c>
      <c r="F59" s="40">
        <v>0</v>
      </c>
      <c r="G59" s="24">
        <f>SUM(C59:F59)</f>
        <v>8216.14</v>
      </c>
    </row>
    <row r="60" spans="1:7" ht="15.75">
      <c r="A60" s="33" t="s">
        <v>16</v>
      </c>
      <c r="B60" s="108">
        <f>SUM(B59)</f>
        <v>4163.2</v>
      </c>
      <c r="C60" s="44">
        <f>SUM(C59)</f>
        <v>2810</v>
      </c>
      <c r="D60" s="35">
        <f>SUM(D59)</f>
        <v>16.399999999999999</v>
      </c>
      <c r="E60" s="58">
        <f>SUM(E59)</f>
        <v>5389.74</v>
      </c>
      <c r="F60" s="58">
        <v>0</v>
      </c>
      <c r="G60" s="44">
        <f>SUM(C60:F60)</f>
        <v>8216.14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18969.310000000001</v>
      </c>
      <c r="D68" s="38">
        <v>253.01</v>
      </c>
      <c r="E68" s="87">
        <v>15141.23</v>
      </c>
      <c r="F68" s="59">
        <v>6770.73</v>
      </c>
      <c r="G68" s="24">
        <f t="shared" ref="G68:G74" si="2">SUM(C68:F68)</f>
        <v>41134.28</v>
      </c>
    </row>
    <row r="69" spans="1:7" ht="15.75">
      <c r="A69" s="18" t="s">
        <v>32</v>
      </c>
      <c r="B69" s="102">
        <v>3353.2</v>
      </c>
      <c r="C69" s="24">
        <v>12139.75</v>
      </c>
      <c r="D69" s="38">
        <v>197.55</v>
      </c>
      <c r="E69" s="87">
        <v>0</v>
      </c>
      <c r="F69" s="59">
        <v>0</v>
      </c>
      <c r="G69" s="24">
        <f t="shared" si="2"/>
        <v>12337.3</v>
      </c>
    </row>
    <row r="70" spans="1:7" ht="15.75">
      <c r="A70" s="18" t="s">
        <v>33</v>
      </c>
      <c r="B70" s="102">
        <v>2205.1</v>
      </c>
      <c r="C70" s="24">
        <v>7556.56</v>
      </c>
      <c r="D70" s="38">
        <v>57.77</v>
      </c>
      <c r="E70" s="87">
        <v>0</v>
      </c>
      <c r="F70" s="59">
        <v>0</v>
      </c>
      <c r="G70" s="24">
        <f t="shared" si="2"/>
        <v>7614.3300000000008</v>
      </c>
    </row>
    <row r="71" spans="1:7" ht="15.75">
      <c r="A71" s="18" t="s">
        <v>34</v>
      </c>
      <c r="B71" s="102">
        <v>4173.4799999999996</v>
      </c>
      <c r="C71" s="38">
        <v>13525.62</v>
      </c>
      <c r="D71" s="24">
        <v>97.14</v>
      </c>
      <c r="E71" s="90">
        <v>0</v>
      </c>
      <c r="F71" s="40">
        <v>0</v>
      </c>
      <c r="G71" s="24">
        <f t="shared" si="2"/>
        <v>13622.76</v>
      </c>
    </row>
    <row r="72" spans="1:7" ht="15.75">
      <c r="A72" s="41" t="s">
        <v>35</v>
      </c>
      <c r="B72" s="123">
        <v>1710.1</v>
      </c>
      <c r="C72" s="42">
        <v>1650.81</v>
      </c>
      <c r="D72" s="32">
        <v>43.28</v>
      </c>
      <c r="E72" s="89">
        <v>0</v>
      </c>
      <c r="F72" s="32">
        <v>0</v>
      </c>
      <c r="G72" s="22">
        <f t="shared" si="2"/>
        <v>1694.09</v>
      </c>
    </row>
    <row r="73" spans="1:7" ht="15.75">
      <c r="A73" s="28" t="s">
        <v>15</v>
      </c>
      <c r="B73" s="123">
        <v>0</v>
      </c>
      <c r="C73" s="42">
        <f>136.44+42.95+46.25</f>
        <v>225.64</v>
      </c>
      <c r="D73" s="40">
        <f>1.76+2.92</f>
        <v>4.68</v>
      </c>
      <c r="E73" s="89">
        <v>0</v>
      </c>
      <c r="F73" s="40">
        <v>0</v>
      </c>
      <c r="G73" s="22">
        <f t="shared" si="2"/>
        <v>230.32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54067.69</v>
      </c>
      <c r="D74" s="35">
        <f>SUM(D68:D73)</f>
        <v>653.42999999999995</v>
      </c>
      <c r="E74" s="91">
        <f>SUM(E68:E73)</f>
        <v>15141.23</v>
      </c>
      <c r="F74" s="60">
        <f>SUM(F68:F73)</f>
        <v>6770.73</v>
      </c>
      <c r="G74" s="44">
        <f t="shared" si="2"/>
        <v>76633.08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21465.24</v>
      </c>
      <c r="D81" s="38">
        <v>2045.4</v>
      </c>
      <c r="E81" s="24">
        <v>19408.36</v>
      </c>
      <c r="F81" s="64">
        <v>99980.44</v>
      </c>
      <c r="G81" s="24">
        <f>SUM(C81:F81)</f>
        <v>142899.44</v>
      </c>
    </row>
    <row r="82" spans="1:7" ht="15.75">
      <c r="A82" s="33" t="s">
        <v>16</v>
      </c>
      <c r="B82" s="108">
        <f>SUM(B81)</f>
        <v>5787</v>
      </c>
      <c r="C82" s="44">
        <f>SUM(C81)</f>
        <v>21465.24</v>
      </c>
      <c r="D82" s="35">
        <f>SUM(D81)</f>
        <v>2045.4</v>
      </c>
      <c r="E82" s="50">
        <f>SUM(E81)</f>
        <v>19408.36</v>
      </c>
      <c r="F82" s="65">
        <f>SUM(F81)</f>
        <v>99980.44</v>
      </c>
      <c r="G82" s="44">
        <f>SUM(C82:F82)</f>
        <v>142899.44</v>
      </c>
    </row>
    <row r="83" spans="1:7" ht="15.75">
      <c r="A83" s="80" t="s">
        <v>82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2767.43</v>
      </c>
      <c r="D90" s="38">
        <v>45.53</v>
      </c>
      <c r="E90" s="40">
        <v>6242.94</v>
      </c>
      <c r="F90" s="59">
        <v>0</v>
      </c>
      <c r="G90" s="24">
        <f t="shared" ref="G90:G95" si="3">SUM(C90:F90)</f>
        <v>9055.9</v>
      </c>
    </row>
    <row r="91" spans="1:7" ht="15.75">
      <c r="A91" s="18" t="s">
        <v>40</v>
      </c>
      <c r="B91" s="102">
        <v>1475.3</v>
      </c>
      <c r="C91" s="24">
        <v>6771.08</v>
      </c>
      <c r="D91" s="38">
        <v>96.03</v>
      </c>
      <c r="E91" s="39">
        <v>4218.91</v>
      </c>
      <c r="F91" s="38">
        <v>0</v>
      </c>
      <c r="G91" s="24">
        <f t="shared" si="3"/>
        <v>11086.02</v>
      </c>
    </row>
    <row r="92" spans="1:7" ht="15.75">
      <c r="A92" s="18" t="s">
        <v>41</v>
      </c>
      <c r="B92" s="102">
        <v>1475.8</v>
      </c>
      <c r="C92" s="24">
        <v>4030.59</v>
      </c>
      <c r="D92" s="38">
        <v>163.92</v>
      </c>
      <c r="E92" s="40">
        <v>6473.23</v>
      </c>
      <c r="F92" s="38">
        <v>0</v>
      </c>
      <c r="G92" s="24">
        <f t="shared" si="3"/>
        <v>10667.74</v>
      </c>
    </row>
    <row r="93" spans="1:7" ht="15.75">
      <c r="A93" s="41" t="s">
        <v>42</v>
      </c>
      <c r="B93" s="123">
        <v>1471.9</v>
      </c>
      <c r="C93" s="22">
        <v>2015.82</v>
      </c>
      <c r="D93" s="42">
        <v>5.96</v>
      </c>
      <c r="E93" s="40">
        <v>0</v>
      </c>
      <c r="F93" s="42">
        <v>0</v>
      </c>
      <c r="G93" s="22">
        <f t="shared" si="3"/>
        <v>2021.78</v>
      </c>
    </row>
    <row r="94" spans="1:7" ht="15.75">
      <c r="A94" s="41" t="s">
        <v>43</v>
      </c>
      <c r="B94" s="123">
        <v>7715.2</v>
      </c>
      <c r="C94" s="22">
        <v>18850.77</v>
      </c>
      <c r="D94" s="42">
        <v>404.72</v>
      </c>
      <c r="E94" s="93">
        <v>548.33000000000004</v>
      </c>
      <c r="F94" s="66">
        <v>0</v>
      </c>
      <c r="G94" s="22">
        <f t="shared" si="3"/>
        <v>19803.820000000003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34435.69</v>
      </c>
      <c r="D95" s="35">
        <f>SUM(D90:D94)</f>
        <v>716.16000000000008</v>
      </c>
      <c r="E95" s="79">
        <f>SUM(E90:E94)</f>
        <v>17483.41</v>
      </c>
      <c r="F95" s="36">
        <f>SUM(F90:F94)</f>
        <v>0</v>
      </c>
      <c r="G95" s="44">
        <f t="shared" si="3"/>
        <v>52635.260000000009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4183.8599999999997</v>
      </c>
      <c r="D103" s="24">
        <v>319.10000000000002</v>
      </c>
      <c r="E103" s="55">
        <v>0</v>
      </c>
      <c r="F103" s="32">
        <v>0</v>
      </c>
      <c r="G103" s="66">
        <f>SUM(C103:F103)</f>
        <v>4502.96</v>
      </c>
    </row>
    <row r="104" spans="1:7" ht="15.75">
      <c r="A104" s="18" t="s">
        <v>46</v>
      </c>
      <c r="B104" s="102">
        <v>1979</v>
      </c>
      <c r="C104" s="24">
        <v>2441.39</v>
      </c>
      <c r="D104" s="38">
        <v>40.46</v>
      </c>
      <c r="E104" s="40">
        <v>2786.84</v>
      </c>
      <c r="F104" s="40">
        <v>0</v>
      </c>
      <c r="G104" s="24">
        <f>SUM(C104:F104)</f>
        <v>5268.6900000000005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6625.25</v>
      </c>
      <c r="D105" s="35">
        <f>SUM(D103:D104)</f>
        <v>359.56</v>
      </c>
      <c r="E105" s="44">
        <f>SUM(E103:E104)</f>
        <v>2786.84</v>
      </c>
      <c r="F105" s="60">
        <f>SUM(F103:F104)</f>
        <v>0</v>
      </c>
      <c r="G105" s="44">
        <f>SUM(C105:F105)</f>
        <v>9771.6500000000015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31652.46</v>
      </c>
      <c r="D111" s="70">
        <v>748.72</v>
      </c>
      <c r="E111" s="87">
        <v>28131.54</v>
      </c>
      <c r="F111" s="94">
        <v>75391.3</v>
      </c>
      <c r="G111" s="71">
        <f>SUM(C111:F111)</f>
        <v>135924.02000000002</v>
      </c>
    </row>
    <row r="112" spans="1:7" ht="15.75">
      <c r="A112" s="33" t="s">
        <v>16</v>
      </c>
      <c r="B112" s="102">
        <v>5630.5</v>
      </c>
      <c r="C112" s="34">
        <f>SUM(C111)</f>
        <v>31652.46</v>
      </c>
      <c r="D112" s="35">
        <f>SUM(D111)</f>
        <v>748.72</v>
      </c>
      <c r="E112" s="95">
        <f>SUM(E111)</f>
        <v>28131.54</v>
      </c>
      <c r="F112" s="50">
        <f>SUM(F111)</f>
        <v>75391.3</v>
      </c>
      <c r="G112" s="44">
        <f>SUM(C112:F112)</f>
        <v>135924.02000000002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341374.73000000004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11425.589999999998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250464.39000000004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426617.85000000003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1029882.5599999999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1018456.97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Zadłużenia na 30.06.2019r.</vt:lpstr>
      <vt:lpstr>Zadłużenia na 31.03.2019r.</vt:lpstr>
      <vt:lpstr>Zadłużenia na 31.12.2018r.</vt:lpstr>
      <vt:lpstr>Zadłużenia na 30.09.2018r.</vt:lpstr>
      <vt:lpstr>Zadłużenia na 30.06.2018r.</vt:lpstr>
      <vt:lpstr>Zadłużenie na 30.09.2016r.</vt:lpstr>
      <vt:lpstr>Zadłużenie na 31.08.2016r.</vt:lpstr>
      <vt:lpstr>Zadłużenie na dzień 30.06.2016r</vt:lpstr>
      <vt:lpstr>Zadłużenie na  31.03.2016r.</vt:lpstr>
      <vt:lpstr>Zadłużenie na 31.12.2015r.</vt:lpstr>
      <vt:lpstr>Zadłużenie na 30.09.2015r.</vt:lpstr>
      <vt:lpstr>Zadłużenia na 30.06.2015r.</vt:lpstr>
      <vt:lpstr>Zadłużenia na 31.03.2015</vt:lpstr>
      <vt:lpstr>Zadłużenia na 31.12.2014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msadkowska</cp:lastModifiedBy>
  <cp:lastPrinted>2019-07-10T13:23:39Z</cp:lastPrinted>
  <dcterms:created xsi:type="dcterms:W3CDTF">2013-09-25T12:04:08Z</dcterms:created>
  <dcterms:modified xsi:type="dcterms:W3CDTF">2019-07-10T13:23:43Z</dcterms:modified>
</cp:coreProperties>
</file>