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dkowska\Documents\"/>
    </mc:Choice>
  </mc:AlternateContent>
  <xr:revisionPtr revIDLastSave="0" documentId="13_ncr:1_{B6F14AB6-9D19-4FBC-ACDF-5A50AA1BCE76}" xr6:coauthVersionLast="47" xr6:coauthVersionMax="47" xr10:uidLastSave="{00000000-0000-0000-0000-000000000000}"/>
  <bookViews>
    <workbookView xWindow="20" yWindow="20" windowWidth="19180" windowHeight="10060" firstSheet="8" activeTab="10" xr2:uid="{00000000-000D-0000-FFFF-FFFF00000000}"/>
  </bookViews>
  <sheets>
    <sheet name="Zadłużenia na dzień 31.12.2021r" sheetId="16" state="hidden" r:id="rId1"/>
    <sheet name="Zadłużenia na dzień 31.03.2022r" sheetId="17" state="hidden" r:id="rId2"/>
    <sheet name="Zadłużenia na  30.06.2022r." sheetId="18" state="hidden" r:id="rId3"/>
    <sheet name="Zadłużenia na 31.12.2022r." sheetId="19" state="hidden" r:id="rId4"/>
    <sheet name="Zadłużenia na 31.03.2023r." sheetId="20" state="hidden" r:id="rId5"/>
    <sheet name="Zadłużenie na 30.06.2023r." sheetId="21" r:id="rId6"/>
    <sheet name="Zadłużenie na 30.09.2023r." sheetId="22" r:id="rId7"/>
    <sheet name="Zadłużenie na 31.12.2023r." sheetId="23" r:id="rId8"/>
    <sheet name="Zadłużenie na 31.03.2024r." sheetId="24" r:id="rId9"/>
    <sheet name="Zadłużenia na 30.06.2024r." sheetId="25" r:id="rId10"/>
    <sheet name="Zadłużenia na 30.09.2024r." sheetId="26" r:id="rId11"/>
    <sheet name="Zadłużenie na dzień 31.03.2020r" sheetId="15" state="hidden" r:id="rId12"/>
    <sheet name="Zadłużenia na 31.12.2019r." sheetId="14" state="hidden" r:id="rId13"/>
    <sheet name="Zadłużenia na 31.03.2019r." sheetId="13" state="hidden" r:id="rId14"/>
    <sheet name="Zadłużenia na 31.12.2018r." sheetId="12" state="hidden" r:id="rId15"/>
    <sheet name="Zadłużenia na 30.09.2018r." sheetId="11" state="hidden" r:id="rId16"/>
    <sheet name="Zadłużenia na 30.06.2018r." sheetId="10" state="hidden" r:id="rId17"/>
    <sheet name="Zadłużenie na 30.09.2016r." sheetId="9" state="hidden" r:id="rId18"/>
    <sheet name="Zadłużenie na 31.08.2016r." sheetId="8" state="hidden" r:id="rId19"/>
    <sheet name="Zadłużenie na dzień 30.06.2016r" sheetId="7" state="hidden" r:id="rId20"/>
    <sheet name="Zadłużenie na  31.03.2016r." sheetId="6" state="hidden" r:id="rId21"/>
    <sheet name="Zadłużenie na 31.12.2015r." sheetId="5" state="hidden" r:id="rId22"/>
    <sheet name="Zadłużenie na 30.09.2015r." sheetId="4" state="hidden" r:id="rId23"/>
    <sheet name="Zadłużenia na 30.06.2015r." sheetId="3" state="hidden" r:id="rId24"/>
    <sheet name="Zadłużenia na 31.03.2015" sheetId="2" state="hidden" r:id="rId25"/>
    <sheet name="Zadłużenia na 31.12.2014" sheetId="1" state="hidden" r:id="rId26"/>
  </sheets>
  <calcPr calcId="191029"/>
</workbook>
</file>

<file path=xl/calcChain.xml><?xml version="1.0" encoding="utf-8"?>
<calcChain xmlns="http://schemas.openxmlformats.org/spreadsheetml/2006/main">
  <c r="G72" i="26" l="1"/>
  <c r="F112" i="26"/>
  <c r="E112" i="26"/>
  <c r="D112" i="26"/>
  <c r="C112" i="26"/>
  <c r="G111" i="26"/>
  <c r="F105" i="26"/>
  <c r="E105" i="26"/>
  <c r="D105" i="26"/>
  <c r="C105" i="26"/>
  <c r="B105" i="26"/>
  <c r="G104" i="26"/>
  <c r="G103" i="26"/>
  <c r="G105" i="26" s="1"/>
  <c r="F95" i="26"/>
  <c r="E95" i="26"/>
  <c r="D95" i="26"/>
  <c r="C95" i="26"/>
  <c r="B95" i="26"/>
  <c r="G94" i="26"/>
  <c r="G93" i="26"/>
  <c r="G92" i="26"/>
  <c r="G91" i="26"/>
  <c r="G90" i="26"/>
  <c r="F83" i="26"/>
  <c r="E83" i="26"/>
  <c r="D83" i="26"/>
  <c r="C83" i="26"/>
  <c r="B83" i="26"/>
  <c r="G82" i="26"/>
  <c r="F75" i="26"/>
  <c r="E75" i="26"/>
  <c r="D75" i="26"/>
  <c r="B75" i="26"/>
  <c r="G74" i="26"/>
  <c r="G73" i="26"/>
  <c r="G71" i="26"/>
  <c r="G70" i="26"/>
  <c r="G69" i="26"/>
  <c r="C75" i="26"/>
  <c r="F60" i="26"/>
  <c r="D60" i="26"/>
  <c r="C60" i="26"/>
  <c r="B60" i="26"/>
  <c r="G59" i="26"/>
  <c r="F51" i="26"/>
  <c r="E51" i="26"/>
  <c r="D51" i="26"/>
  <c r="C51" i="26"/>
  <c r="B51" i="26"/>
  <c r="G50" i="26"/>
  <c r="G49" i="26"/>
  <c r="G48" i="26"/>
  <c r="G47" i="26"/>
  <c r="G46" i="26"/>
  <c r="F39" i="26"/>
  <c r="E39" i="26"/>
  <c r="D39" i="26"/>
  <c r="C39" i="26"/>
  <c r="B39" i="26"/>
  <c r="G38" i="26"/>
  <c r="F28" i="26"/>
  <c r="E28" i="26"/>
  <c r="D28" i="26"/>
  <c r="C28" i="26"/>
  <c r="B28" i="26"/>
  <c r="G27" i="26"/>
  <c r="G26" i="26"/>
  <c r="G25" i="26"/>
  <c r="G24" i="26"/>
  <c r="F15" i="26"/>
  <c r="E15" i="26"/>
  <c r="D15" i="26"/>
  <c r="C15" i="26"/>
  <c r="B15" i="26"/>
  <c r="G14" i="26"/>
  <c r="G13" i="26"/>
  <c r="G12" i="26"/>
  <c r="G11" i="26"/>
  <c r="G10" i="26"/>
  <c r="G9" i="26"/>
  <c r="G8" i="26"/>
  <c r="G69" i="25"/>
  <c r="C70" i="25"/>
  <c r="C72" i="25"/>
  <c r="C73" i="25"/>
  <c r="G73" i="25" s="1"/>
  <c r="C71" i="25"/>
  <c r="C69" i="25"/>
  <c r="F112" i="25"/>
  <c r="E112" i="25"/>
  <c r="D112" i="25"/>
  <c r="C112" i="25"/>
  <c r="G111" i="25"/>
  <c r="F105" i="25"/>
  <c r="E105" i="25"/>
  <c r="D105" i="25"/>
  <c r="C105" i="25"/>
  <c r="B105" i="25"/>
  <c r="G104" i="25"/>
  <c r="G103" i="25"/>
  <c r="F95" i="25"/>
  <c r="D95" i="25"/>
  <c r="C95" i="25"/>
  <c r="B95" i="25"/>
  <c r="G94" i="25"/>
  <c r="G93" i="25"/>
  <c r="G92" i="25"/>
  <c r="E95" i="25"/>
  <c r="G90" i="25"/>
  <c r="F83" i="25"/>
  <c r="E83" i="25"/>
  <c r="D83" i="25"/>
  <c r="C83" i="25"/>
  <c r="B83" i="25"/>
  <c r="G82" i="25"/>
  <c r="F75" i="25"/>
  <c r="D75" i="25"/>
  <c r="B75" i="25"/>
  <c r="G74" i="25"/>
  <c r="G72" i="25"/>
  <c r="G71" i="25"/>
  <c r="G70" i="25"/>
  <c r="F60" i="25"/>
  <c r="D60" i="25"/>
  <c r="C60" i="25"/>
  <c r="B60" i="25"/>
  <c r="G59" i="25"/>
  <c r="F51" i="25"/>
  <c r="D51" i="25"/>
  <c r="C51" i="25"/>
  <c r="B51" i="25"/>
  <c r="G50" i="25"/>
  <c r="G49" i="25"/>
  <c r="G48" i="25"/>
  <c r="G47" i="25"/>
  <c r="G46" i="25"/>
  <c r="E51" i="25"/>
  <c r="F39" i="25"/>
  <c r="E39" i="25"/>
  <c r="D39" i="25"/>
  <c r="C39" i="25"/>
  <c r="B39" i="25"/>
  <c r="G38" i="25"/>
  <c r="F28" i="25"/>
  <c r="B28" i="25"/>
  <c r="D28" i="25"/>
  <c r="G27" i="25"/>
  <c r="G26" i="25"/>
  <c r="G25" i="25"/>
  <c r="G24" i="25"/>
  <c r="F15" i="25"/>
  <c r="B15" i="25"/>
  <c r="D15" i="25"/>
  <c r="G14" i="25"/>
  <c r="G13" i="25"/>
  <c r="G12" i="25"/>
  <c r="G11" i="25"/>
  <c r="G10" i="25"/>
  <c r="E15" i="25"/>
  <c r="G8" i="25"/>
  <c r="E94" i="24"/>
  <c r="G94" i="24" s="1"/>
  <c r="E91" i="24"/>
  <c r="E95" i="24" s="1"/>
  <c r="E26" i="24"/>
  <c r="G26" i="24" s="1"/>
  <c r="E49" i="24"/>
  <c r="E51" i="24" s="1"/>
  <c r="E47" i="24"/>
  <c r="E46" i="24"/>
  <c r="E38" i="24"/>
  <c r="E39" i="24" s="1"/>
  <c r="E10" i="24"/>
  <c r="G10" i="24" s="1"/>
  <c r="E9" i="24"/>
  <c r="C72" i="24"/>
  <c r="G72" i="24" s="1"/>
  <c r="C73" i="24"/>
  <c r="G73" i="24" s="1"/>
  <c r="C71" i="24"/>
  <c r="G71" i="24" s="1"/>
  <c r="C70" i="24"/>
  <c r="G70" i="24" s="1"/>
  <c r="C69" i="24"/>
  <c r="G69" i="24" s="1"/>
  <c r="D14" i="24"/>
  <c r="D15" i="24" s="1"/>
  <c r="D27" i="24"/>
  <c r="D28" i="24" s="1"/>
  <c r="C27" i="24"/>
  <c r="C28" i="24" s="1"/>
  <c r="C14" i="24"/>
  <c r="F112" i="24"/>
  <c r="E112" i="24"/>
  <c r="D112" i="24"/>
  <c r="C112" i="24"/>
  <c r="G111" i="24"/>
  <c r="F105" i="24"/>
  <c r="E105" i="24"/>
  <c r="D105" i="24"/>
  <c r="C105" i="24"/>
  <c r="B105" i="24"/>
  <c r="G104" i="24"/>
  <c r="G103" i="24"/>
  <c r="F95" i="24"/>
  <c r="D95" i="24"/>
  <c r="C95" i="24"/>
  <c r="B95" i="24"/>
  <c r="G93" i="24"/>
  <c r="G92" i="24"/>
  <c r="G91" i="24"/>
  <c r="G90" i="24"/>
  <c r="F83" i="24"/>
  <c r="E83" i="24"/>
  <c r="D83" i="24"/>
  <c r="C83" i="24"/>
  <c r="B83" i="24"/>
  <c r="G82" i="24"/>
  <c r="F75" i="24"/>
  <c r="E75" i="24"/>
  <c r="D75" i="24"/>
  <c r="B75" i="24"/>
  <c r="G74" i="24"/>
  <c r="F60" i="24"/>
  <c r="D60" i="24"/>
  <c r="C60" i="24"/>
  <c r="B60" i="24"/>
  <c r="G59" i="24"/>
  <c r="F51" i="24"/>
  <c r="D51" i="24"/>
  <c r="C51" i="24"/>
  <c r="B51" i="24"/>
  <c r="G50" i="24"/>
  <c r="G48" i="24"/>
  <c r="G47" i="24"/>
  <c r="G46" i="24"/>
  <c r="F39" i="24"/>
  <c r="D39" i="24"/>
  <c r="C39" i="24"/>
  <c r="B39" i="24"/>
  <c r="F28" i="24"/>
  <c r="B28" i="24"/>
  <c r="G27" i="24"/>
  <c r="G25" i="24"/>
  <c r="G24" i="24"/>
  <c r="F15" i="24"/>
  <c r="E15" i="24"/>
  <c r="C15" i="24"/>
  <c r="B15" i="24"/>
  <c r="G13" i="24"/>
  <c r="G12" i="24"/>
  <c r="G11" i="24"/>
  <c r="G9" i="24"/>
  <c r="G8" i="24"/>
  <c r="F112" i="23"/>
  <c r="E112" i="23"/>
  <c r="D112" i="23"/>
  <c r="C112" i="23"/>
  <c r="G111" i="23"/>
  <c r="F105" i="23"/>
  <c r="E105" i="23"/>
  <c r="D105" i="23"/>
  <c r="C105" i="23"/>
  <c r="B105" i="23"/>
  <c r="G104" i="23"/>
  <c r="G103" i="23"/>
  <c r="F95" i="23"/>
  <c r="E95" i="23"/>
  <c r="D95" i="23"/>
  <c r="C95" i="23"/>
  <c r="B95" i="23"/>
  <c r="G94" i="23"/>
  <c r="G93" i="23"/>
  <c r="G92" i="23"/>
  <c r="G91" i="23"/>
  <c r="G90" i="23"/>
  <c r="F83" i="23"/>
  <c r="E83" i="23"/>
  <c r="D83" i="23"/>
  <c r="C83" i="23"/>
  <c r="B83" i="23"/>
  <c r="G82" i="23"/>
  <c r="F75" i="23"/>
  <c r="E75" i="23"/>
  <c r="D75" i="23"/>
  <c r="C75" i="23"/>
  <c r="B75" i="23"/>
  <c r="G74" i="23"/>
  <c r="G73" i="23"/>
  <c r="G72" i="23"/>
  <c r="G71" i="23"/>
  <c r="G70" i="23"/>
  <c r="G69" i="23"/>
  <c r="F60" i="23"/>
  <c r="D60" i="23"/>
  <c r="C60" i="23"/>
  <c r="B60" i="23"/>
  <c r="G59" i="23"/>
  <c r="F51" i="23"/>
  <c r="E51" i="23"/>
  <c r="D51" i="23"/>
  <c r="C51" i="23"/>
  <c r="B51" i="23"/>
  <c r="G50" i="23"/>
  <c r="G49" i="23"/>
  <c r="G48" i="23"/>
  <c r="G47" i="23"/>
  <c r="G46" i="23"/>
  <c r="F39" i="23"/>
  <c r="E39" i="23"/>
  <c r="D39" i="23"/>
  <c r="C39" i="23"/>
  <c r="B39" i="23"/>
  <c r="G38" i="23"/>
  <c r="F28" i="23"/>
  <c r="E28" i="23"/>
  <c r="D28" i="23"/>
  <c r="C28" i="23"/>
  <c r="B28" i="23"/>
  <c r="G27" i="23"/>
  <c r="G26" i="23"/>
  <c r="G25" i="23"/>
  <c r="G24" i="23"/>
  <c r="F15" i="23"/>
  <c r="E15" i="23"/>
  <c r="D15" i="23"/>
  <c r="C15" i="23"/>
  <c r="B15" i="23"/>
  <c r="G14" i="23"/>
  <c r="G13" i="23"/>
  <c r="G12" i="23"/>
  <c r="G11" i="23"/>
  <c r="G10" i="23"/>
  <c r="G9" i="23"/>
  <c r="G8" i="23"/>
  <c r="F112" i="22"/>
  <c r="E112" i="22"/>
  <c r="D112" i="22"/>
  <c r="C112" i="22"/>
  <c r="G111" i="22"/>
  <c r="F105" i="22"/>
  <c r="E105" i="22"/>
  <c r="D105" i="22"/>
  <c r="C105" i="22"/>
  <c r="B105" i="22"/>
  <c r="G104" i="22"/>
  <c r="G103" i="22"/>
  <c r="F95" i="22"/>
  <c r="E95" i="22"/>
  <c r="D95" i="22"/>
  <c r="C95" i="22"/>
  <c r="B95" i="22"/>
  <c r="G94" i="22"/>
  <c r="G93" i="22"/>
  <c r="G92" i="22"/>
  <c r="G91" i="22"/>
  <c r="G90" i="22"/>
  <c r="F83" i="22"/>
  <c r="E83" i="22"/>
  <c r="D83" i="22"/>
  <c r="C83" i="22"/>
  <c r="B83" i="22"/>
  <c r="G82" i="22"/>
  <c r="F75" i="22"/>
  <c r="E75" i="22"/>
  <c r="D75" i="22"/>
  <c r="C75" i="22"/>
  <c r="B75" i="22"/>
  <c r="G74" i="22"/>
  <c r="G73" i="22"/>
  <c r="G72" i="22"/>
  <c r="G71" i="22"/>
  <c r="G70" i="22"/>
  <c r="G69" i="22"/>
  <c r="F60" i="22"/>
  <c r="D60" i="22"/>
  <c r="C60" i="22"/>
  <c r="B60" i="22"/>
  <c r="G59" i="22"/>
  <c r="F51" i="22"/>
  <c r="E51" i="22"/>
  <c r="D51" i="22"/>
  <c r="C51" i="22"/>
  <c r="B51" i="22"/>
  <c r="G50" i="22"/>
  <c r="G49" i="22"/>
  <c r="G48" i="22"/>
  <c r="G47" i="22"/>
  <c r="G46" i="22"/>
  <c r="F39" i="22"/>
  <c r="E39" i="22"/>
  <c r="D39" i="22"/>
  <c r="C39" i="22"/>
  <c r="B39" i="22"/>
  <c r="G38" i="22"/>
  <c r="F28" i="22"/>
  <c r="E28" i="22"/>
  <c r="D28" i="22"/>
  <c r="C28" i="22"/>
  <c r="B28" i="22"/>
  <c r="G27" i="22"/>
  <c r="G26" i="22"/>
  <c r="G25" i="22"/>
  <c r="G24" i="22"/>
  <c r="F15" i="22"/>
  <c r="E15" i="22"/>
  <c r="D15" i="22"/>
  <c r="C15" i="22"/>
  <c r="B15" i="22"/>
  <c r="G14" i="22"/>
  <c r="G13" i="22"/>
  <c r="G12" i="22"/>
  <c r="G11" i="22"/>
  <c r="G10" i="22"/>
  <c r="G9" i="22"/>
  <c r="G8" i="22"/>
  <c r="F112" i="21"/>
  <c r="E112" i="21"/>
  <c r="D112" i="21"/>
  <c r="C112" i="21"/>
  <c r="G111" i="21"/>
  <c r="F105" i="21"/>
  <c r="E105" i="21"/>
  <c r="D105" i="21"/>
  <c r="C105" i="21"/>
  <c r="B105" i="21"/>
  <c r="G104" i="21"/>
  <c r="G103" i="21"/>
  <c r="F95" i="21"/>
  <c r="E95" i="21"/>
  <c r="D95" i="21"/>
  <c r="C95" i="21"/>
  <c r="B95" i="21"/>
  <c r="G94" i="21"/>
  <c r="G93" i="21"/>
  <c r="G92" i="21"/>
  <c r="G91" i="21"/>
  <c r="G90" i="21"/>
  <c r="F83" i="21"/>
  <c r="E83" i="21"/>
  <c r="D83" i="21"/>
  <c r="C83" i="21"/>
  <c r="B83" i="21"/>
  <c r="G82" i="21"/>
  <c r="F75" i="21"/>
  <c r="E75" i="21"/>
  <c r="D75" i="21"/>
  <c r="C75" i="21"/>
  <c r="B75" i="21"/>
  <c r="G74" i="21"/>
  <c r="G73" i="21"/>
  <c r="G72" i="21"/>
  <c r="G71" i="21"/>
  <c r="G70" i="21"/>
  <c r="G69" i="21"/>
  <c r="F60" i="21"/>
  <c r="D60" i="21"/>
  <c r="C60" i="21"/>
  <c r="G60" i="21" s="1"/>
  <c r="B60" i="21"/>
  <c r="G59" i="21"/>
  <c r="F51" i="21"/>
  <c r="E51" i="21"/>
  <c r="D51" i="21"/>
  <c r="C51" i="21"/>
  <c r="B51" i="21"/>
  <c r="G50" i="21"/>
  <c r="G49" i="21"/>
  <c r="G48" i="21"/>
  <c r="G47" i="21"/>
  <c r="G46" i="21"/>
  <c r="F39" i="21"/>
  <c r="E39" i="21"/>
  <c r="D39" i="21"/>
  <c r="C39" i="21"/>
  <c r="B39" i="21"/>
  <c r="G38" i="21"/>
  <c r="F28" i="21"/>
  <c r="E28" i="21"/>
  <c r="D28" i="21"/>
  <c r="C28" i="21"/>
  <c r="B28" i="21"/>
  <c r="G27" i="21"/>
  <c r="G26" i="21"/>
  <c r="G25" i="21"/>
  <c r="G24" i="21"/>
  <c r="F15" i="21"/>
  <c r="E15" i="21"/>
  <c r="D15" i="21"/>
  <c r="C15" i="21"/>
  <c r="B15" i="21"/>
  <c r="G14" i="21"/>
  <c r="G13" i="21"/>
  <c r="G12" i="21"/>
  <c r="G11" i="21"/>
  <c r="G10" i="21"/>
  <c r="G9" i="21"/>
  <c r="G8" i="21"/>
  <c r="F112" i="20"/>
  <c r="E112" i="20"/>
  <c r="D112" i="20"/>
  <c r="C112" i="20"/>
  <c r="G111" i="20"/>
  <c r="F105" i="20"/>
  <c r="E105" i="20"/>
  <c r="D105" i="20"/>
  <c r="C105" i="20"/>
  <c r="B105" i="20"/>
  <c r="G104" i="20"/>
  <c r="G103" i="20"/>
  <c r="F95" i="20"/>
  <c r="E95" i="20"/>
  <c r="D95" i="20"/>
  <c r="C95" i="20"/>
  <c r="B95" i="20"/>
  <c r="G94" i="20"/>
  <c r="G93" i="20"/>
  <c r="G92" i="20"/>
  <c r="G91" i="20"/>
  <c r="G90" i="20"/>
  <c r="F83" i="20"/>
  <c r="E83" i="20"/>
  <c r="D83" i="20"/>
  <c r="C83" i="20"/>
  <c r="B83" i="20"/>
  <c r="G82" i="20"/>
  <c r="F75" i="20"/>
  <c r="E75" i="20"/>
  <c r="D75" i="20"/>
  <c r="C75" i="20"/>
  <c r="B75" i="20"/>
  <c r="G74" i="20"/>
  <c r="G73" i="20"/>
  <c r="G72" i="20"/>
  <c r="G71" i="20"/>
  <c r="G70" i="20"/>
  <c r="G69" i="20"/>
  <c r="F60" i="20"/>
  <c r="D60" i="20"/>
  <c r="C60" i="20"/>
  <c r="B60" i="20"/>
  <c r="G59" i="20"/>
  <c r="F51" i="20"/>
  <c r="E51" i="20"/>
  <c r="D51" i="20"/>
  <c r="C51" i="20"/>
  <c r="B51" i="20"/>
  <c r="G50" i="20"/>
  <c r="G49" i="20"/>
  <c r="G48" i="20"/>
  <c r="G47" i="20"/>
  <c r="G46" i="20"/>
  <c r="F39" i="20"/>
  <c r="E39" i="20"/>
  <c r="D39" i="20"/>
  <c r="C39" i="20"/>
  <c r="B39" i="20"/>
  <c r="G38" i="20"/>
  <c r="F28" i="20"/>
  <c r="E28" i="20"/>
  <c r="D28" i="20"/>
  <c r="C28" i="20"/>
  <c r="B28" i="20"/>
  <c r="G27" i="20"/>
  <c r="G26" i="20"/>
  <c r="G25" i="20"/>
  <c r="G24" i="20"/>
  <c r="F15" i="20"/>
  <c r="E15" i="20"/>
  <c r="D15" i="20"/>
  <c r="C15" i="20"/>
  <c r="B15" i="20"/>
  <c r="G14" i="20"/>
  <c r="G13" i="20"/>
  <c r="G12" i="20"/>
  <c r="G11" i="20"/>
  <c r="G10" i="20"/>
  <c r="G9" i="20"/>
  <c r="G8" i="20"/>
  <c r="F112" i="19"/>
  <c r="E112" i="19"/>
  <c r="D112" i="19"/>
  <c r="C112" i="19"/>
  <c r="G111" i="19"/>
  <c r="F105" i="19"/>
  <c r="E105" i="19"/>
  <c r="D105" i="19"/>
  <c r="C105" i="19"/>
  <c r="B105" i="19"/>
  <c r="G104" i="19"/>
  <c r="G103" i="19"/>
  <c r="F95" i="19"/>
  <c r="E95" i="19"/>
  <c r="D95" i="19"/>
  <c r="C95" i="19"/>
  <c r="B95" i="19"/>
  <c r="G94" i="19"/>
  <c r="G93" i="19"/>
  <c r="G92" i="19"/>
  <c r="G91" i="19"/>
  <c r="G90" i="19"/>
  <c r="F83" i="19"/>
  <c r="E83" i="19"/>
  <c r="D83" i="19"/>
  <c r="C83" i="19"/>
  <c r="B83" i="19"/>
  <c r="G82" i="19"/>
  <c r="F75" i="19"/>
  <c r="E75" i="19"/>
  <c r="D75" i="19"/>
  <c r="C75" i="19"/>
  <c r="B75" i="19"/>
  <c r="G74" i="19"/>
  <c r="G73" i="19"/>
  <c r="G72" i="19"/>
  <c r="G71" i="19"/>
  <c r="G70" i="19"/>
  <c r="G69" i="19"/>
  <c r="F60" i="19"/>
  <c r="D60" i="19"/>
  <c r="C60" i="19"/>
  <c r="B60" i="19"/>
  <c r="G59" i="19"/>
  <c r="F51" i="19"/>
  <c r="E51" i="19"/>
  <c r="D51" i="19"/>
  <c r="C51" i="19"/>
  <c r="B51" i="19"/>
  <c r="G50" i="19"/>
  <c r="G49" i="19"/>
  <c r="G48" i="19"/>
  <c r="G47" i="19"/>
  <c r="G46" i="19"/>
  <c r="F39" i="19"/>
  <c r="E39" i="19"/>
  <c r="D39" i="19"/>
  <c r="C39" i="19"/>
  <c r="B39" i="19"/>
  <c r="G38" i="19"/>
  <c r="F28" i="19"/>
  <c r="E28" i="19"/>
  <c r="D28" i="19"/>
  <c r="C28" i="19"/>
  <c r="B28" i="19"/>
  <c r="G27" i="19"/>
  <c r="G26" i="19"/>
  <c r="G25" i="19"/>
  <c r="G24" i="19"/>
  <c r="F15" i="19"/>
  <c r="E15" i="19"/>
  <c r="D15" i="19"/>
  <c r="C15" i="19"/>
  <c r="B15" i="19"/>
  <c r="G14" i="19"/>
  <c r="G13" i="19"/>
  <c r="G12" i="19"/>
  <c r="G11" i="19"/>
  <c r="G10" i="19"/>
  <c r="G9" i="19"/>
  <c r="G8" i="19"/>
  <c r="F112" i="18"/>
  <c r="E112" i="18"/>
  <c r="D112" i="18"/>
  <c r="C112" i="18"/>
  <c r="G111" i="18"/>
  <c r="F105" i="18"/>
  <c r="E105" i="18"/>
  <c r="D105" i="18"/>
  <c r="C105" i="18"/>
  <c r="B105" i="18"/>
  <c r="G104" i="18"/>
  <c r="G103" i="18"/>
  <c r="F95" i="18"/>
  <c r="E95" i="18"/>
  <c r="D95" i="18"/>
  <c r="C95" i="18"/>
  <c r="B95" i="18"/>
  <c r="G94" i="18"/>
  <c r="G93" i="18"/>
  <c r="G92" i="18"/>
  <c r="G91" i="18"/>
  <c r="G90" i="18"/>
  <c r="F83" i="18"/>
  <c r="E83" i="18"/>
  <c r="D83" i="18"/>
  <c r="C83" i="18"/>
  <c r="B83" i="18"/>
  <c r="G82" i="18"/>
  <c r="F75" i="18"/>
  <c r="E75" i="18"/>
  <c r="D75" i="18"/>
  <c r="C75" i="18"/>
  <c r="B75" i="18"/>
  <c r="G74" i="18"/>
  <c r="G73" i="18"/>
  <c r="G72" i="18"/>
  <c r="G71" i="18"/>
  <c r="G70" i="18"/>
  <c r="G69" i="18"/>
  <c r="F60" i="18"/>
  <c r="D60" i="18"/>
  <c r="C60" i="18"/>
  <c r="B60" i="18"/>
  <c r="G59" i="18"/>
  <c r="F51" i="18"/>
  <c r="E51" i="18"/>
  <c r="D51" i="18"/>
  <c r="C51" i="18"/>
  <c r="B51" i="18"/>
  <c r="G50" i="18"/>
  <c r="G49" i="18"/>
  <c r="G48" i="18"/>
  <c r="G47" i="18"/>
  <c r="G46" i="18"/>
  <c r="F39" i="18"/>
  <c r="E39" i="18"/>
  <c r="D39" i="18"/>
  <c r="C39" i="18"/>
  <c r="B39" i="18"/>
  <c r="G38" i="18"/>
  <c r="F28" i="18"/>
  <c r="E28" i="18"/>
  <c r="D28" i="18"/>
  <c r="C28" i="18"/>
  <c r="B28" i="18"/>
  <c r="G27" i="18"/>
  <c r="G26" i="18"/>
  <c r="G25" i="18"/>
  <c r="G24" i="18"/>
  <c r="F15" i="18"/>
  <c r="E15" i="18"/>
  <c r="D15" i="18"/>
  <c r="C15" i="18"/>
  <c r="B15" i="18"/>
  <c r="G14" i="18"/>
  <c r="G13" i="18"/>
  <c r="G12" i="18"/>
  <c r="G11" i="18"/>
  <c r="G10" i="18"/>
  <c r="G9" i="18"/>
  <c r="G8" i="18"/>
  <c r="G60" i="26" l="1"/>
  <c r="G112" i="26"/>
  <c r="G75" i="26"/>
  <c r="G95" i="26"/>
  <c r="G83" i="26"/>
  <c r="C117" i="26"/>
  <c r="G51" i="26"/>
  <c r="G39" i="26"/>
  <c r="C118" i="26"/>
  <c r="C116" i="26"/>
  <c r="G28" i="26"/>
  <c r="G15" i="26"/>
  <c r="C115" i="26"/>
  <c r="G60" i="25"/>
  <c r="E75" i="25"/>
  <c r="G112" i="25"/>
  <c r="G105" i="25"/>
  <c r="C75" i="25"/>
  <c r="G83" i="25"/>
  <c r="G75" i="25"/>
  <c r="G39" i="25"/>
  <c r="C118" i="25"/>
  <c r="G28" i="25"/>
  <c r="C116" i="25"/>
  <c r="G51" i="25"/>
  <c r="G91" i="25"/>
  <c r="G95" i="25" s="1"/>
  <c r="C28" i="25"/>
  <c r="E28" i="25"/>
  <c r="C15" i="25"/>
  <c r="G9" i="25"/>
  <c r="G15" i="25" s="1"/>
  <c r="G105" i="24"/>
  <c r="E28" i="24"/>
  <c r="G49" i="24"/>
  <c r="G51" i="24" s="1"/>
  <c r="G38" i="24"/>
  <c r="C75" i="24"/>
  <c r="G14" i="24"/>
  <c r="G95" i="24"/>
  <c r="G112" i="24"/>
  <c r="C116" i="24"/>
  <c r="G83" i="24"/>
  <c r="G75" i="24"/>
  <c r="C118" i="24"/>
  <c r="G60" i="24"/>
  <c r="G39" i="24"/>
  <c r="C117" i="24"/>
  <c r="C115" i="24"/>
  <c r="G28" i="24"/>
  <c r="G15" i="24"/>
  <c r="G39" i="23"/>
  <c r="G105" i="23"/>
  <c r="G83" i="23"/>
  <c r="G112" i="23"/>
  <c r="G95" i="23"/>
  <c r="C117" i="23"/>
  <c r="G75" i="23"/>
  <c r="G60" i="23"/>
  <c r="G51" i="23"/>
  <c r="C115" i="23"/>
  <c r="C118" i="23"/>
  <c r="G28" i="23"/>
  <c r="C116" i="23"/>
  <c r="G15" i="23"/>
  <c r="G60" i="22"/>
  <c r="C117" i="22"/>
  <c r="G75" i="22"/>
  <c r="G112" i="22"/>
  <c r="G105" i="22"/>
  <c r="G95" i="22"/>
  <c r="G83" i="22"/>
  <c r="G51" i="22"/>
  <c r="C116" i="22"/>
  <c r="G39" i="22"/>
  <c r="C115" i="22"/>
  <c r="G28" i="22"/>
  <c r="C118" i="22"/>
  <c r="G15" i="22"/>
  <c r="G83" i="21"/>
  <c r="G105" i="21"/>
  <c r="G95" i="21"/>
  <c r="G51" i="21"/>
  <c r="G112" i="21"/>
  <c r="G75" i="21"/>
  <c r="C116" i="21"/>
  <c r="C118" i="21"/>
  <c r="G39" i="21"/>
  <c r="C117" i="21"/>
  <c r="C115" i="21"/>
  <c r="G28" i="21"/>
  <c r="G15" i="21"/>
  <c r="G105" i="20"/>
  <c r="G60" i="20"/>
  <c r="G83" i="20"/>
  <c r="G95" i="20"/>
  <c r="G112" i="20"/>
  <c r="G51" i="20"/>
  <c r="G75" i="20"/>
  <c r="C116" i="20"/>
  <c r="C118" i="20"/>
  <c r="G39" i="20"/>
  <c r="C117" i="20"/>
  <c r="C115" i="20"/>
  <c r="G28" i="20"/>
  <c r="G15" i="20"/>
  <c r="G112" i="19"/>
  <c r="G105" i="19"/>
  <c r="G51" i="19"/>
  <c r="G39" i="19"/>
  <c r="G95" i="19"/>
  <c r="G83" i="19"/>
  <c r="G75" i="19"/>
  <c r="G60" i="19"/>
  <c r="C118" i="19"/>
  <c r="C116" i="19"/>
  <c r="C117" i="19"/>
  <c r="C115" i="19"/>
  <c r="G28" i="19"/>
  <c r="G15" i="19"/>
  <c r="C116" i="18"/>
  <c r="G112" i="18"/>
  <c r="C117" i="18"/>
  <c r="G75" i="18"/>
  <c r="G105" i="18"/>
  <c r="C118" i="18"/>
  <c r="C115" i="18"/>
  <c r="G51" i="18"/>
  <c r="G60" i="18"/>
  <c r="G83" i="18"/>
  <c r="G95" i="18"/>
  <c r="G15" i="18"/>
  <c r="G28" i="18"/>
  <c r="G39" i="18"/>
  <c r="C119" i="26" l="1"/>
  <c r="C120" i="26" s="1"/>
  <c r="C117" i="25"/>
  <c r="C115" i="25"/>
  <c r="C119" i="24"/>
  <c r="C120" i="24" s="1"/>
  <c r="C119" i="23"/>
  <c r="C120" i="23" s="1"/>
  <c r="C119" i="22"/>
  <c r="C120" i="22" s="1"/>
  <c r="C119" i="21"/>
  <c r="C120" i="21" s="1"/>
  <c r="C119" i="20"/>
  <c r="C120" i="20" s="1"/>
  <c r="C119" i="19"/>
  <c r="C120" i="19" s="1"/>
  <c r="C119" i="18"/>
  <c r="C120" i="18" s="1"/>
  <c r="G111" i="17"/>
  <c r="G103" i="17"/>
  <c r="G104" i="17"/>
  <c r="G90" i="17"/>
  <c r="G91" i="17"/>
  <c r="G92" i="17"/>
  <c r="G93" i="17"/>
  <c r="G94" i="17"/>
  <c r="G82" i="17"/>
  <c r="G69" i="17"/>
  <c r="G75" i="17" s="1"/>
  <c r="G70" i="17"/>
  <c r="G71" i="17"/>
  <c r="G72" i="17"/>
  <c r="G73" i="17"/>
  <c r="G74" i="17"/>
  <c r="G59" i="17"/>
  <c r="G46" i="17"/>
  <c r="G47" i="17"/>
  <c r="G48" i="17"/>
  <c r="G49" i="17"/>
  <c r="G50" i="17"/>
  <c r="G38" i="17"/>
  <c r="G24" i="17"/>
  <c r="G28" i="17" s="1"/>
  <c r="G25" i="17"/>
  <c r="G26" i="17"/>
  <c r="G27" i="17"/>
  <c r="G8" i="17"/>
  <c r="G9" i="17"/>
  <c r="G15" i="17" s="1"/>
  <c r="G10" i="17"/>
  <c r="G11" i="17"/>
  <c r="G12" i="17"/>
  <c r="G13" i="17"/>
  <c r="G14" i="17"/>
  <c r="F112" i="17"/>
  <c r="E112" i="17"/>
  <c r="D112" i="17"/>
  <c r="C112" i="17"/>
  <c r="F105" i="17"/>
  <c r="E105" i="17"/>
  <c r="D105" i="17"/>
  <c r="C105" i="17"/>
  <c r="B105" i="17"/>
  <c r="G105" i="17"/>
  <c r="F95" i="17"/>
  <c r="E95" i="17"/>
  <c r="D95" i="17"/>
  <c r="C95" i="17"/>
  <c r="B95" i="17"/>
  <c r="G95" i="17"/>
  <c r="F83" i="17"/>
  <c r="E83" i="17"/>
  <c r="D83" i="17"/>
  <c r="C83" i="17"/>
  <c r="B83" i="17"/>
  <c r="F75" i="17"/>
  <c r="E75" i="17"/>
  <c r="D75" i="17"/>
  <c r="C75" i="17"/>
  <c r="B75" i="17"/>
  <c r="F60" i="17"/>
  <c r="D60" i="17"/>
  <c r="C60" i="17"/>
  <c r="B60" i="17"/>
  <c r="F51" i="17"/>
  <c r="E51" i="17"/>
  <c r="D51" i="17"/>
  <c r="C51" i="17"/>
  <c r="B51" i="17"/>
  <c r="G51" i="17"/>
  <c r="F39" i="17"/>
  <c r="E39" i="17"/>
  <c r="D39" i="17"/>
  <c r="C39" i="17"/>
  <c r="B39" i="17"/>
  <c r="F28" i="17"/>
  <c r="E28" i="17"/>
  <c r="D28" i="17"/>
  <c r="C28" i="17"/>
  <c r="B28" i="17"/>
  <c r="F15" i="17"/>
  <c r="E15" i="17"/>
  <c r="D15" i="17"/>
  <c r="C15" i="17"/>
  <c r="B15" i="17"/>
  <c r="F28" i="16"/>
  <c r="F112" i="16"/>
  <c r="E112" i="16"/>
  <c r="D112" i="16"/>
  <c r="C112" i="16"/>
  <c r="G111" i="16"/>
  <c r="F105" i="16"/>
  <c r="E105" i="16"/>
  <c r="D105" i="16"/>
  <c r="C105" i="16"/>
  <c r="B105" i="16"/>
  <c r="G104" i="16"/>
  <c r="G103" i="16"/>
  <c r="F95" i="16"/>
  <c r="E95" i="16"/>
  <c r="D95" i="16"/>
  <c r="C95" i="16"/>
  <c r="B95" i="16"/>
  <c r="G94" i="16"/>
  <c r="G93" i="16"/>
  <c r="G92" i="16"/>
  <c r="G91" i="16"/>
  <c r="G90" i="16"/>
  <c r="F83" i="16"/>
  <c r="E83" i="16"/>
  <c r="D83" i="16"/>
  <c r="C83" i="16"/>
  <c r="B83" i="16"/>
  <c r="G82" i="16"/>
  <c r="F75" i="16"/>
  <c r="E75" i="16"/>
  <c r="D75" i="16"/>
  <c r="C75" i="16"/>
  <c r="B75" i="16"/>
  <c r="G74" i="16"/>
  <c r="G73" i="16"/>
  <c r="G72" i="16"/>
  <c r="G71" i="16"/>
  <c r="G70" i="16"/>
  <c r="G69" i="16"/>
  <c r="F60" i="16"/>
  <c r="D60" i="16"/>
  <c r="C60" i="16"/>
  <c r="B60" i="16"/>
  <c r="G59" i="16"/>
  <c r="F51" i="16"/>
  <c r="E51" i="16"/>
  <c r="D51" i="16"/>
  <c r="C51" i="16"/>
  <c r="B51" i="16"/>
  <c r="G50" i="16"/>
  <c r="G49" i="16"/>
  <c r="G48" i="16"/>
  <c r="G47" i="16"/>
  <c r="G46" i="16"/>
  <c r="F39" i="16"/>
  <c r="E39" i="16"/>
  <c r="D39" i="16"/>
  <c r="C39" i="16"/>
  <c r="B39" i="16"/>
  <c r="G38" i="16"/>
  <c r="E28" i="16"/>
  <c r="D28" i="16"/>
  <c r="C28" i="16"/>
  <c r="B28" i="16"/>
  <c r="G27" i="16"/>
  <c r="G26" i="16"/>
  <c r="G25" i="16"/>
  <c r="G24" i="16"/>
  <c r="F15" i="16"/>
  <c r="E15" i="16"/>
  <c r="D15" i="16"/>
  <c r="C15" i="16"/>
  <c r="B15" i="16"/>
  <c r="G14" i="16"/>
  <c r="G13" i="16"/>
  <c r="G12" i="16"/>
  <c r="G11" i="16"/>
  <c r="G10" i="16"/>
  <c r="G9" i="16"/>
  <c r="G8" i="16"/>
  <c r="C119" i="25" l="1"/>
  <c r="C120" i="25" s="1"/>
  <c r="G83" i="17"/>
  <c r="G112" i="17"/>
  <c r="G60" i="17"/>
  <c r="C116" i="17"/>
  <c r="C117" i="17"/>
  <c r="G39" i="17"/>
  <c r="C118" i="17"/>
  <c r="C115" i="17"/>
  <c r="C118" i="16"/>
  <c r="G105" i="16"/>
  <c r="G95" i="16"/>
  <c r="G112" i="16"/>
  <c r="G83" i="16"/>
  <c r="G75" i="16"/>
  <c r="G60" i="16"/>
  <c r="G51" i="16"/>
  <c r="C117" i="16"/>
  <c r="G39" i="16"/>
  <c r="C115" i="16"/>
  <c r="G28" i="16"/>
  <c r="C116" i="16"/>
  <c r="G15" i="16"/>
  <c r="G112" i="15"/>
  <c r="G104" i="15"/>
  <c r="G105" i="15"/>
  <c r="G91" i="15"/>
  <c r="G92" i="15"/>
  <c r="G93" i="15"/>
  <c r="G94" i="15"/>
  <c r="G95" i="15"/>
  <c r="G82" i="15"/>
  <c r="G69" i="15"/>
  <c r="G70" i="15"/>
  <c r="G71" i="15"/>
  <c r="G72" i="15"/>
  <c r="G73" i="15"/>
  <c r="G74" i="15"/>
  <c r="G59" i="15"/>
  <c r="G46" i="15"/>
  <c r="G47" i="15"/>
  <c r="G48" i="15"/>
  <c r="G49" i="15"/>
  <c r="G50" i="15"/>
  <c r="G38" i="15"/>
  <c r="G24" i="15"/>
  <c r="G25" i="15"/>
  <c r="G26" i="15"/>
  <c r="G27" i="15"/>
  <c r="G8" i="15"/>
  <c r="G9" i="15"/>
  <c r="G10" i="15"/>
  <c r="G11" i="15"/>
  <c r="G12" i="15"/>
  <c r="G13" i="15"/>
  <c r="G14" i="15"/>
  <c r="C119" i="17" l="1"/>
  <c r="C120" i="17" s="1"/>
  <c r="C119" i="16"/>
  <c r="C120" i="16" s="1"/>
  <c r="F113" i="15"/>
  <c r="E113" i="15"/>
  <c r="D113" i="15"/>
  <c r="C113" i="15"/>
  <c r="F106" i="15"/>
  <c r="E106" i="15"/>
  <c r="D106" i="15"/>
  <c r="C106" i="15"/>
  <c r="B106" i="15"/>
  <c r="G106" i="15"/>
  <c r="F96" i="15"/>
  <c r="E96" i="15"/>
  <c r="D96" i="15"/>
  <c r="C96" i="15"/>
  <c r="B96" i="15"/>
  <c r="G96" i="15"/>
  <c r="F83" i="15"/>
  <c r="E83" i="15"/>
  <c r="D83" i="15"/>
  <c r="C83" i="15"/>
  <c r="B83" i="15"/>
  <c r="F75" i="15"/>
  <c r="E75" i="15"/>
  <c r="D75" i="15"/>
  <c r="C75" i="15"/>
  <c r="B75" i="15"/>
  <c r="G75" i="15"/>
  <c r="F60" i="15"/>
  <c r="E60" i="15"/>
  <c r="D60" i="15"/>
  <c r="C60" i="15"/>
  <c r="B60" i="15"/>
  <c r="F51" i="15"/>
  <c r="E51" i="15"/>
  <c r="D51" i="15"/>
  <c r="C51" i="15"/>
  <c r="B51" i="15"/>
  <c r="G51" i="15"/>
  <c r="F39" i="15"/>
  <c r="E39" i="15"/>
  <c r="D39" i="15"/>
  <c r="C39" i="15"/>
  <c r="B39" i="15"/>
  <c r="F28" i="15"/>
  <c r="E28" i="15"/>
  <c r="D28" i="15"/>
  <c r="C28" i="15"/>
  <c r="B28" i="15"/>
  <c r="G28" i="15"/>
  <c r="F15" i="15"/>
  <c r="E15" i="15"/>
  <c r="D15" i="15"/>
  <c r="C15" i="15"/>
  <c r="B15" i="15"/>
  <c r="G15" i="15"/>
  <c r="G113" i="15" l="1"/>
  <c r="G83" i="15"/>
  <c r="G60" i="15"/>
  <c r="C118" i="15"/>
  <c r="G39" i="15"/>
  <c r="C119" i="15"/>
  <c r="C116" i="15"/>
  <c r="C117" i="15"/>
  <c r="D96" i="14"/>
  <c r="C120" i="15" l="1"/>
  <c r="C121" i="15" s="1"/>
  <c r="F113" i="14"/>
  <c r="E113" i="14"/>
  <c r="D113" i="14"/>
  <c r="C113" i="14"/>
  <c r="G112" i="14"/>
  <c r="F106" i="14"/>
  <c r="E106" i="14"/>
  <c r="D106" i="14"/>
  <c r="C106" i="14"/>
  <c r="B106" i="14"/>
  <c r="G105" i="14"/>
  <c r="G104" i="14"/>
  <c r="F96" i="14"/>
  <c r="E96" i="14"/>
  <c r="C96" i="14"/>
  <c r="B96" i="14"/>
  <c r="G95" i="14"/>
  <c r="G94" i="14"/>
  <c r="G93" i="14"/>
  <c r="G92" i="14"/>
  <c r="G91" i="14"/>
  <c r="F83" i="14"/>
  <c r="E83" i="14"/>
  <c r="D83" i="14"/>
  <c r="C83" i="14"/>
  <c r="B83" i="14"/>
  <c r="G82" i="14"/>
  <c r="F75" i="14"/>
  <c r="E75" i="14"/>
  <c r="D75" i="14"/>
  <c r="C75" i="14"/>
  <c r="B75" i="14"/>
  <c r="G74" i="14"/>
  <c r="G73" i="14"/>
  <c r="G72" i="14"/>
  <c r="G71" i="14"/>
  <c r="G70" i="14"/>
  <c r="G69" i="14"/>
  <c r="F60" i="14"/>
  <c r="E60" i="14"/>
  <c r="D60" i="14"/>
  <c r="C60" i="14"/>
  <c r="B60" i="14"/>
  <c r="G59" i="14"/>
  <c r="F51" i="14"/>
  <c r="E51" i="14"/>
  <c r="D51" i="14"/>
  <c r="C51" i="14"/>
  <c r="B51" i="14"/>
  <c r="G50" i="14"/>
  <c r="G49" i="14"/>
  <c r="G48" i="14"/>
  <c r="G47" i="14"/>
  <c r="G46" i="14"/>
  <c r="F39" i="14"/>
  <c r="E39" i="14"/>
  <c r="D39" i="14"/>
  <c r="C39" i="14"/>
  <c r="B39" i="14"/>
  <c r="G38" i="14"/>
  <c r="F28" i="14"/>
  <c r="E28" i="14"/>
  <c r="D28" i="14"/>
  <c r="C28" i="14"/>
  <c r="B28" i="14"/>
  <c r="G27" i="14"/>
  <c r="G26" i="14"/>
  <c r="G25" i="14"/>
  <c r="G24" i="14"/>
  <c r="F15" i="14"/>
  <c r="E15" i="14"/>
  <c r="D15" i="14"/>
  <c r="C15" i="14"/>
  <c r="B15" i="14"/>
  <c r="G14" i="14"/>
  <c r="G13" i="14"/>
  <c r="G12" i="14"/>
  <c r="G11" i="14"/>
  <c r="G10" i="14"/>
  <c r="G9" i="14"/>
  <c r="G8" i="14"/>
  <c r="F60" i="13"/>
  <c r="F15" i="13"/>
  <c r="F112" i="13"/>
  <c r="E112" i="13"/>
  <c r="D112" i="13"/>
  <c r="C112" i="13"/>
  <c r="G111" i="13"/>
  <c r="F105" i="13"/>
  <c r="E105" i="13"/>
  <c r="D105" i="13"/>
  <c r="C105" i="13"/>
  <c r="B105" i="13"/>
  <c r="G104" i="13"/>
  <c r="G103" i="13"/>
  <c r="F95" i="13"/>
  <c r="E95" i="13"/>
  <c r="D95" i="13"/>
  <c r="C95" i="13"/>
  <c r="B95" i="13"/>
  <c r="G94" i="13"/>
  <c r="G93" i="13"/>
  <c r="G92" i="13"/>
  <c r="G91" i="13"/>
  <c r="G90" i="13"/>
  <c r="F82" i="13"/>
  <c r="E82" i="13"/>
  <c r="D82" i="13"/>
  <c r="C82" i="13"/>
  <c r="B82" i="13"/>
  <c r="G81" i="13"/>
  <c r="F74" i="13"/>
  <c r="E74" i="13"/>
  <c r="D74" i="13"/>
  <c r="C74" i="13"/>
  <c r="B74" i="13"/>
  <c r="G73" i="13"/>
  <c r="G72" i="13"/>
  <c r="G71" i="13"/>
  <c r="G70" i="13"/>
  <c r="G69" i="13"/>
  <c r="G68" i="13"/>
  <c r="E60" i="13"/>
  <c r="D60" i="13"/>
  <c r="C60" i="13"/>
  <c r="B60" i="13"/>
  <c r="G59" i="13"/>
  <c r="F51" i="13"/>
  <c r="E51" i="13"/>
  <c r="D51" i="13"/>
  <c r="C51" i="13"/>
  <c r="B51" i="13"/>
  <c r="G50" i="13"/>
  <c r="G49" i="13"/>
  <c r="G48" i="13"/>
  <c r="G47" i="13"/>
  <c r="G46" i="13"/>
  <c r="F39" i="13"/>
  <c r="E39" i="13"/>
  <c r="D39" i="13"/>
  <c r="C39" i="13"/>
  <c r="B39" i="13"/>
  <c r="G38" i="13"/>
  <c r="F28" i="13"/>
  <c r="E28" i="13"/>
  <c r="D28" i="13"/>
  <c r="C28" i="13"/>
  <c r="B28" i="13"/>
  <c r="G27" i="13"/>
  <c r="G26" i="13"/>
  <c r="G25" i="13"/>
  <c r="G24" i="13"/>
  <c r="E15" i="13"/>
  <c r="D15" i="13"/>
  <c r="C15" i="13"/>
  <c r="B15" i="13"/>
  <c r="G14" i="13"/>
  <c r="G13" i="13"/>
  <c r="G12" i="13"/>
  <c r="G11" i="13"/>
  <c r="G10" i="13"/>
  <c r="G9" i="13"/>
  <c r="G8" i="13"/>
  <c r="F112" i="12"/>
  <c r="E112" i="12"/>
  <c r="D112" i="12"/>
  <c r="C112" i="12"/>
  <c r="G111" i="12"/>
  <c r="F105" i="12"/>
  <c r="E105" i="12"/>
  <c r="D105" i="12"/>
  <c r="C105" i="12"/>
  <c r="B105" i="12"/>
  <c r="G104" i="12"/>
  <c r="G103" i="12"/>
  <c r="F95" i="12"/>
  <c r="E95" i="12"/>
  <c r="D95" i="12"/>
  <c r="C95" i="12"/>
  <c r="B95" i="12"/>
  <c r="G94" i="12"/>
  <c r="G93" i="12"/>
  <c r="G92" i="12"/>
  <c r="G91" i="12"/>
  <c r="G90" i="12"/>
  <c r="F82" i="12"/>
  <c r="E82" i="12"/>
  <c r="D82" i="12"/>
  <c r="C82" i="12"/>
  <c r="B82" i="12"/>
  <c r="G81" i="12"/>
  <c r="F74" i="12"/>
  <c r="E74" i="12"/>
  <c r="D74" i="12"/>
  <c r="C74" i="12"/>
  <c r="B74" i="12"/>
  <c r="G73" i="12"/>
  <c r="G72" i="12"/>
  <c r="G71" i="12"/>
  <c r="G70" i="12"/>
  <c r="G69" i="12"/>
  <c r="G68" i="12"/>
  <c r="E60" i="12"/>
  <c r="D60" i="12"/>
  <c r="C60" i="12"/>
  <c r="B60" i="12"/>
  <c r="G59" i="12"/>
  <c r="F51" i="12"/>
  <c r="E51" i="12"/>
  <c r="D51" i="12"/>
  <c r="C51" i="12"/>
  <c r="B51" i="12"/>
  <c r="G50" i="12"/>
  <c r="G49" i="12"/>
  <c r="G48" i="12"/>
  <c r="G47" i="12"/>
  <c r="G46" i="12"/>
  <c r="F39" i="12"/>
  <c r="E39" i="12"/>
  <c r="D39" i="12"/>
  <c r="C39" i="12"/>
  <c r="B39" i="12"/>
  <c r="G38" i="12"/>
  <c r="F28" i="12"/>
  <c r="E28" i="12"/>
  <c r="D28" i="12"/>
  <c r="C28" i="12"/>
  <c r="B28" i="12"/>
  <c r="G27" i="12"/>
  <c r="G26" i="12"/>
  <c r="G25" i="12"/>
  <c r="G24" i="12"/>
  <c r="F15" i="12"/>
  <c r="E15" i="12"/>
  <c r="D15" i="12"/>
  <c r="C15" i="12"/>
  <c r="B15" i="12"/>
  <c r="G14" i="12"/>
  <c r="G13" i="12"/>
  <c r="G12" i="12"/>
  <c r="G11" i="12"/>
  <c r="G10" i="12"/>
  <c r="G9" i="12"/>
  <c r="G8" i="12"/>
  <c r="F112" i="11"/>
  <c r="E112" i="11"/>
  <c r="D112" i="11"/>
  <c r="C112" i="11"/>
  <c r="G111" i="11"/>
  <c r="F105" i="11"/>
  <c r="E105" i="11"/>
  <c r="D105" i="11"/>
  <c r="C105" i="11"/>
  <c r="B105" i="11"/>
  <c r="G104" i="11"/>
  <c r="G103" i="11"/>
  <c r="F95" i="11"/>
  <c r="E95" i="11"/>
  <c r="D95" i="11"/>
  <c r="C95" i="11"/>
  <c r="B95" i="11"/>
  <c r="G94" i="11"/>
  <c r="G93" i="11"/>
  <c r="G92" i="11"/>
  <c r="G91" i="11"/>
  <c r="G90" i="11"/>
  <c r="F82" i="11"/>
  <c r="E82" i="11"/>
  <c r="D82" i="11"/>
  <c r="C82" i="11"/>
  <c r="B82" i="11"/>
  <c r="G81" i="11"/>
  <c r="F74" i="11"/>
  <c r="E74" i="11"/>
  <c r="D74" i="11"/>
  <c r="C74" i="11"/>
  <c r="B74" i="11"/>
  <c r="G73" i="11"/>
  <c r="G72" i="11"/>
  <c r="G71" i="11"/>
  <c r="G70" i="11"/>
  <c r="G69" i="11"/>
  <c r="G68" i="11"/>
  <c r="E60" i="11"/>
  <c r="D60" i="11"/>
  <c r="C60" i="11"/>
  <c r="B60" i="11"/>
  <c r="G59" i="11"/>
  <c r="F51" i="11"/>
  <c r="E51" i="11"/>
  <c r="D51" i="11"/>
  <c r="C51" i="11"/>
  <c r="B51" i="11"/>
  <c r="G50" i="11"/>
  <c r="G49" i="11"/>
  <c r="G48" i="11"/>
  <c r="G47" i="11"/>
  <c r="G46" i="11"/>
  <c r="F39" i="11"/>
  <c r="E39" i="11"/>
  <c r="D39" i="11"/>
  <c r="C39" i="11"/>
  <c r="B39" i="11"/>
  <c r="G38" i="11"/>
  <c r="F28" i="11"/>
  <c r="E28" i="11"/>
  <c r="D28" i="11"/>
  <c r="C28" i="11"/>
  <c r="B28" i="11"/>
  <c r="G27" i="11"/>
  <c r="G26" i="11"/>
  <c r="G25" i="11"/>
  <c r="G24" i="11"/>
  <c r="F15" i="11"/>
  <c r="E15" i="11"/>
  <c r="D15" i="11"/>
  <c r="C15" i="11"/>
  <c r="B15" i="11"/>
  <c r="G14" i="11"/>
  <c r="G13" i="11"/>
  <c r="G12" i="11"/>
  <c r="G11" i="11"/>
  <c r="G10" i="11"/>
  <c r="G9" i="11"/>
  <c r="G8" i="11"/>
  <c r="F112" i="10"/>
  <c r="E112" i="10"/>
  <c r="D112" i="10"/>
  <c r="C112" i="10"/>
  <c r="G111" i="10"/>
  <c r="F105" i="10"/>
  <c r="E105" i="10"/>
  <c r="D105" i="10"/>
  <c r="C105" i="10"/>
  <c r="B105" i="10"/>
  <c r="G104" i="10"/>
  <c r="G103" i="10"/>
  <c r="F95" i="10"/>
  <c r="E95" i="10"/>
  <c r="D95" i="10"/>
  <c r="C95" i="10"/>
  <c r="B95" i="10"/>
  <c r="G94" i="10"/>
  <c r="G93" i="10"/>
  <c r="G92" i="10"/>
  <c r="G91" i="10"/>
  <c r="G90" i="10"/>
  <c r="F82" i="10"/>
  <c r="E82" i="10"/>
  <c r="D82" i="10"/>
  <c r="C82" i="10"/>
  <c r="B82" i="10"/>
  <c r="G81" i="10"/>
  <c r="F74" i="10"/>
  <c r="E74" i="10"/>
  <c r="D74" i="10"/>
  <c r="C74" i="10"/>
  <c r="B74" i="10"/>
  <c r="G73" i="10"/>
  <c r="G72" i="10"/>
  <c r="G71" i="10"/>
  <c r="G70" i="10"/>
  <c r="G69" i="10"/>
  <c r="G68" i="10"/>
  <c r="E60" i="10"/>
  <c r="D60" i="10"/>
  <c r="C60" i="10"/>
  <c r="G60" i="10" s="1"/>
  <c r="B60" i="10"/>
  <c r="G59" i="10"/>
  <c r="F51" i="10"/>
  <c r="E51" i="10"/>
  <c r="D51" i="10"/>
  <c r="C51" i="10"/>
  <c r="B51" i="10"/>
  <c r="G50" i="10"/>
  <c r="G49" i="10"/>
  <c r="G48" i="10"/>
  <c r="G47" i="10"/>
  <c r="G46" i="10"/>
  <c r="F39" i="10"/>
  <c r="E39" i="10"/>
  <c r="D39" i="10"/>
  <c r="C39" i="10"/>
  <c r="C115" i="10" s="1"/>
  <c r="B39" i="10"/>
  <c r="G38" i="10"/>
  <c r="F28" i="10"/>
  <c r="E28" i="10"/>
  <c r="D28" i="10"/>
  <c r="C28" i="10"/>
  <c r="B28" i="10"/>
  <c r="G27" i="10"/>
  <c r="G26" i="10"/>
  <c r="G25" i="10"/>
  <c r="G24" i="10"/>
  <c r="F15" i="10"/>
  <c r="E15" i="10"/>
  <c r="D15" i="10"/>
  <c r="C15" i="10"/>
  <c r="B15" i="10"/>
  <c r="G14" i="10"/>
  <c r="G13" i="10"/>
  <c r="G12" i="10"/>
  <c r="G11" i="10"/>
  <c r="G10" i="10"/>
  <c r="G9" i="10"/>
  <c r="G8" i="10"/>
  <c r="G106" i="14" l="1"/>
  <c r="G51" i="14"/>
  <c r="G75" i="14"/>
  <c r="G96" i="14"/>
  <c r="G28" i="14"/>
  <c r="G15" i="14"/>
  <c r="G82" i="10"/>
  <c r="C118" i="10"/>
  <c r="G28" i="10"/>
  <c r="G51" i="10"/>
  <c r="G74" i="10"/>
  <c r="G95" i="10"/>
  <c r="G112" i="10"/>
  <c r="C115" i="11"/>
  <c r="G105" i="11"/>
  <c r="G15" i="10"/>
  <c r="G105" i="10"/>
  <c r="C116" i="10"/>
  <c r="C117" i="10"/>
  <c r="C117" i="14"/>
  <c r="G113" i="14"/>
  <c r="G83" i="14"/>
  <c r="G60" i="14"/>
  <c r="G39" i="14"/>
  <c r="C118" i="14"/>
  <c r="C116" i="14"/>
  <c r="C119" i="14"/>
  <c r="C118" i="13"/>
  <c r="G60" i="13"/>
  <c r="G105" i="13"/>
  <c r="G51" i="13"/>
  <c r="G39" i="13"/>
  <c r="G28" i="13"/>
  <c r="G112" i="13"/>
  <c r="G95" i="13"/>
  <c r="G82" i="13"/>
  <c r="G74" i="13"/>
  <c r="C117" i="13"/>
  <c r="C115" i="13"/>
  <c r="G15" i="13"/>
  <c r="C116" i="13"/>
  <c r="G15" i="12"/>
  <c r="G105" i="12"/>
  <c r="G112" i="12"/>
  <c r="G95" i="12"/>
  <c r="G82" i="12"/>
  <c r="G74" i="12"/>
  <c r="G60" i="12"/>
  <c r="G51" i="12"/>
  <c r="C116" i="12"/>
  <c r="C118" i="12"/>
  <c r="G28" i="12"/>
  <c r="C115" i="12"/>
  <c r="C117" i="12"/>
  <c r="G39" i="12"/>
  <c r="G15" i="11"/>
  <c r="G112" i="11"/>
  <c r="G95" i="11"/>
  <c r="G82" i="11"/>
  <c r="G74" i="11"/>
  <c r="G60" i="11"/>
  <c r="G51" i="11"/>
  <c r="G39" i="11"/>
  <c r="C116" i="11"/>
  <c r="C118" i="11"/>
  <c r="G28" i="11"/>
  <c r="C117" i="11"/>
  <c r="C119" i="10"/>
  <c r="C120" i="10" s="1"/>
  <c r="G39" i="10"/>
  <c r="G8" i="9"/>
  <c r="G9" i="9"/>
  <c r="G10" i="9"/>
  <c r="G11" i="9"/>
  <c r="G12" i="9"/>
  <c r="G13" i="9"/>
  <c r="G14" i="9"/>
  <c r="G15" i="9" l="1"/>
  <c r="C120" i="14"/>
  <c r="C121" i="14" s="1"/>
  <c r="C119" i="13"/>
  <c r="C120" i="13" s="1"/>
  <c r="C119" i="12"/>
  <c r="C120" i="12" s="1"/>
  <c r="C119" i="11"/>
  <c r="C120" i="11" s="1"/>
  <c r="F112" i="9"/>
  <c r="E112" i="9"/>
  <c r="D112" i="9"/>
  <c r="C112" i="9"/>
  <c r="G111" i="9"/>
  <c r="F105" i="9"/>
  <c r="E105" i="9"/>
  <c r="D105" i="9"/>
  <c r="C105" i="9"/>
  <c r="B105" i="9"/>
  <c r="G104" i="9"/>
  <c r="G103" i="9"/>
  <c r="F95" i="9"/>
  <c r="E95" i="9"/>
  <c r="D95" i="9"/>
  <c r="C95" i="9"/>
  <c r="B95" i="9"/>
  <c r="G94" i="9"/>
  <c r="G93" i="9"/>
  <c r="G92" i="9"/>
  <c r="G91" i="9"/>
  <c r="G90" i="9"/>
  <c r="F82" i="9"/>
  <c r="E82" i="9"/>
  <c r="D82" i="9"/>
  <c r="C82" i="9"/>
  <c r="B82" i="9"/>
  <c r="G81" i="9"/>
  <c r="F74" i="9"/>
  <c r="E74" i="9"/>
  <c r="B74" i="9"/>
  <c r="G73" i="9"/>
  <c r="D74" i="9"/>
  <c r="C74" i="9"/>
  <c r="G72" i="9"/>
  <c r="G71" i="9"/>
  <c r="G70" i="9"/>
  <c r="G69" i="9"/>
  <c r="G68" i="9"/>
  <c r="E60" i="9"/>
  <c r="D60" i="9"/>
  <c r="C60" i="9"/>
  <c r="B60" i="9"/>
  <c r="G59" i="9"/>
  <c r="F51" i="9"/>
  <c r="E51" i="9"/>
  <c r="D51" i="9"/>
  <c r="C51" i="9"/>
  <c r="B51" i="9"/>
  <c r="G50" i="9"/>
  <c r="G49" i="9"/>
  <c r="G48" i="9"/>
  <c r="G47" i="9"/>
  <c r="G46" i="9"/>
  <c r="F39" i="9"/>
  <c r="E39" i="9"/>
  <c r="D39" i="9"/>
  <c r="C39" i="9"/>
  <c r="B39" i="9"/>
  <c r="G38" i="9"/>
  <c r="F28" i="9"/>
  <c r="E28" i="9"/>
  <c r="D28" i="9"/>
  <c r="C28" i="9"/>
  <c r="B28" i="9"/>
  <c r="G27" i="9"/>
  <c r="G26" i="9"/>
  <c r="G25" i="9"/>
  <c r="G24" i="9"/>
  <c r="F15" i="9"/>
  <c r="E15" i="9"/>
  <c r="D15" i="9"/>
  <c r="B15" i="9"/>
  <c r="C15" i="9"/>
  <c r="D73" i="8"/>
  <c r="D74" i="8" s="1"/>
  <c r="C73" i="8"/>
  <c r="C74" i="8" s="1"/>
  <c r="C51" i="8"/>
  <c r="C27" i="8"/>
  <c r="C28" i="8" s="1"/>
  <c r="C14" i="8"/>
  <c r="C15" i="8" s="1"/>
  <c r="F112" i="8"/>
  <c r="E112" i="8"/>
  <c r="D112" i="8"/>
  <c r="C112" i="8"/>
  <c r="G111" i="8"/>
  <c r="F105" i="8"/>
  <c r="E105" i="8"/>
  <c r="D105" i="8"/>
  <c r="C105" i="8"/>
  <c r="B105" i="8"/>
  <c r="G104" i="8"/>
  <c r="G103" i="8"/>
  <c r="F95" i="8"/>
  <c r="E95" i="8"/>
  <c r="D95" i="8"/>
  <c r="C95" i="8"/>
  <c r="B95" i="8"/>
  <c r="G94" i="8"/>
  <c r="G93" i="8"/>
  <c r="G92" i="8"/>
  <c r="G91" i="8"/>
  <c r="G90" i="8"/>
  <c r="F82" i="8"/>
  <c r="E82" i="8"/>
  <c r="D82" i="8"/>
  <c r="C82" i="8"/>
  <c r="B82" i="8"/>
  <c r="G81" i="8"/>
  <c r="F74" i="8"/>
  <c r="E74" i="8"/>
  <c r="B74" i="8"/>
  <c r="G72" i="8"/>
  <c r="G71" i="8"/>
  <c r="G70" i="8"/>
  <c r="G69" i="8"/>
  <c r="G68" i="8"/>
  <c r="E60" i="8"/>
  <c r="D60" i="8"/>
  <c r="C60" i="8"/>
  <c r="B60" i="8"/>
  <c r="G59" i="8"/>
  <c r="F51" i="8"/>
  <c r="E51" i="8"/>
  <c r="D51" i="8"/>
  <c r="B51" i="8"/>
  <c r="G50" i="8"/>
  <c r="G49" i="8"/>
  <c r="G48" i="8"/>
  <c r="G47" i="8"/>
  <c r="G46" i="8"/>
  <c r="F39" i="8"/>
  <c r="E39" i="8"/>
  <c r="D39" i="8"/>
  <c r="C39" i="8"/>
  <c r="B39" i="8"/>
  <c r="G38" i="8"/>
  <c r="F28" i="8"/>
  <c r="E28" i="8"/>
  <c r="B28" i="8"/>
  <c r="D28" i="8"/>
  <c r="G26" i="8"/>
  <c r="G25" i="8"/>
  <c r="G24" i="8"/>
  <c r="F15" i="8"/>
  <c r="E15" i="8"/>
  <c r="D15" i="8"/>
  <c r="B15" i="8"/>
  <c r="G14" i="8"/>
  <c r="G13" i="8"/>
  <c r="G12" i="8"/>
  <c r="G11" i="8"/>
  <c r="G10" i="8"/>
  <c r="G9" i="8"/>
  <c r="G8" i="8"/>
  <c r="G111" i="7"/>
  <c r="G103" i="7"/>
  <c r="G104" i="7"/>
  <c r="G90" i="7"/>
  <c r="G91" i="7"/>
  <c r="G92" i="7"/>
  <c r="G93" i="7"/>
  <c r="G94" i="7"/>
  <c r="G81" i="7"/>
  <c r="G68" i="7"/>
  <c r="G69" i="7"/>
  <c r="G70" i="7"/>
  <c r="G71" i="7"/>
  <c r="G72" i="7"/>
  <c r="G73" i="7"/>
  <c r="G24" i="7"/>
  <c r="G25" i="7"/>
  <c r="G26" i="7"/>
  <c r="G38" i="7"/>
  <c r="G46" i="7"/>
  <c r="G47" i="7"/>
  <c r="G48" i="7"/>
  <c r="G49" i="7"/>
  <c r="G59" i="7"/>
  <c r="C50" i="7"/>
  <c r="G50" i="7" s="1"/>
  <c r="D27" i="7"/>
  <c r="D28" i="7" s="1"/>
  <c r="C27" i="7"/>
  <c r="C28" i="7" s="1"/>
  <c r="C14" i="7"/>
  <c r="G14" i="7" s="1"/>
  <c r="G8" i="7"/>
  <c r="G9" i="7"/>
  <c r="G10" i="7"/>
  <c r="G11" i="7"/>
  <c r="G12" i="7"/>
  <c r="G13" i="7"/>
  <c r="D15" i="7"/>
  <c r="F112" i="7"/>
  <c r="E112" i="7"/>
  <c r="D112" i="7"/>
  <c r="C112" i="7"/>
  <c r="F105" i="7"/>
  <c r="E105" i="7"/>
  <c r="D105" i="7"/>
  <c r="C105" i="7"/>
  <c r="B105" i="7"/>
  <c r="F95" i="7"/>
  <c r="E95" i="7"/>
  <c r="D95" i="7"/>
  <c r="C95" i="7"/>
  <c r="B95" i="7"/>
  <c r="F82" i="7"/>
  <c r="E82" i="7"/>
  <c r="D82" i="7"/>
  <c r="C82" i="7"/>
  <c r="B82" i="7"/>
  <c r="F74" i="7"/>
  <c r="E74" i="7"/>
  <c r="B74" i="7"/>
  <c r="D74" i="7"/>
  <c r="C74" i="7"/>
  <c r="E60" i="7"/>
  <c r="D60" i="7"/>
  <c r="C60" i="7"/>
  <c r="B60" i="7"/>
  <c r="F51" i="7"/>
  <c r="E51" i="7"/>
  <c r="D51" i="7"/>
  <c r="B51" i="7"/>
  <c r="F39" i="7"/>
  <c r="E39" i="7"/>
  <c r="D39" i="7"/>
  <c r="C39" i="7"/>
  <c r="B39" i="7"/>
  <c r="F28" i="7"/>
  <c r="E28" i="7"/>
  <c r="B28" i="7"/>
  <c r="F15" i="7"/>
  <c r="E15" i="7"/>
  <c r="B15" i="7"/>
  <c r="D73" i="6"/>
  <c r="D74" i="6" s="1"/>
  <c r="C73" i="6"/>
  <c r="C74" i="6" s="1"/>
  <c r="D28" i="6"/>
  <c r="C14" i="6"/>
  <c r="C15" i="6" s="1"/>
  <c r="F112" i="6"/>
  <c r="E112" i="6"/>
  <c r="D112" i="6"/>
  <c r="C112" i="6"/>
  <c r="G111" i="6"/>
  <c r="F105" i="6"/>
  <c r="E105" i="6"/>
  <c r="D105" i="6"/>
  <c r="C105" i="6"/>
  <c r="B105" i="6"/>
  <c r="G104" i="6"/>
  <c r="G103" i="6"/>
  <c r="F95" i="6"/>
  <c r="E95" i="6"/>
  <c r="D95" i="6"/>
  <c r="C95" i="6"/>
  <c r="B95" i="6"/>
  <c r="G94" i="6"/>
  <c r="G93" i="6"/>
  <c r="G92" i="6"/>
  <c r="G91" i="6"/>
  <c r="G90" i="6"/>
  <c r="F82" i="6"/>
  <c r="E82" i="6"/>
  <c r="D82" i="6"/>
  <c r="C82" i="6"/>
  <c r="B82" i="6"/>
  <c r="G81" i="6"/>
  <c r="F74" i="6"/>
  <c r="E74" i="6"/>
  <c r="B74" i="6"/>
  <c r="G72" i="6"/>
  <c r="G71" i="6"/>
  <c r="G70" i="6"/>
  <c r="G69" i="6"/>
  <c r="G68" i="6"/>
  <c r="E60" i="6"/>
  <c r="D60" i="6"/>
  <c r="C60" i="6"/>
  <c r="B60" i="6"/>
  <c r="G59" i="6"/>
  <c r="F51" i="6"/>
  <c r="E51" i="6"/>
  <c r="D51" i="6"/>
  <c r="B51" i="6"/>
  <c r="C51" i="6"/>
  <c r="G49" i="6"/>
  <c r="G48" i="6"/>
  <c r="G47" i="6"/>
  <c r="G46" i="6"/>
  <c r="F39" i="6"/>
  <c r="E39" i="6"/>
  <c r="D39" i="6"/>
  <c r="C39" i="6"/>
  <c r="B39" i="6"/>
  <c r="G38" i="6"/>
  <c r="F28" i="6"/>
  <c r="E28" i="6"/>
  <c r="B28" i="6"/>
  <c r="G27" i="6"/>
  <c r="C28" i="6"/>
  <c r="G26" i="6"/>
  <c r="G25" i="6"/>
  <c r="G24" i="6"/>
  <c r="F15" i="6"/>
  <c r="E15" i="6"/>
  <c r="B15" i="6"/>
  <c r="G14" i="6"/>
  <c r="D15" i="6"/>
  <c r="G13" i="6"/>
  <c r="G12" i="6"/>
  <c r="G11" i="6"/>
  <c r="G10" i="6"/>
  <c r="G9" i="6"/>
  <c r="G8" i="6"/>
  <c r="D73" i="5"/>
  <c r="C73" i="5"/>
  <c r="C50" i="5"/>
  <c r="D27" i="5"/>
  <c r="C27" i="5"/>
  <c r="D14" i="5"/>
  <c r="C14" i="5"/>
  <c r="C15" i="7" l="1"/>
  <c r="G15" i="7" s="1"/>
  <c r="C51" i="7"/>
  <c r="G28" i="7"/>
  <c r="G27" i="7"/>
  <c r="C118" i="9"/>
  <c r="G105" i="9"/>
  <c r="G51" i="9"/>
  <c r="G60" i="9"/>
  <c r="G28" i="9"/>
  <c r="G112" i="9"/>
  <c r="G95" i="9"/>
  <c r="G82" i="9"/>
  <c r="G39" i="9"/>
  <c r="C117" i="9"/>
  <c r="C116" i="9"/>
  <c r="G74" i="9"/>
  <c r="C115" i="9"/>
  <c r="G105" i="8"/>
  <c r="G73" i="8"/>
  <c r="G27" i="8"/>
  <c r="C116" i="8"/>
  <c r="G15" i="8"/>
  <c r="G112" i="8"/>
  <c r="G95" i="8"/>
  <c r="G82" i="8"/>
  <c r="G74" i="8"/>
  <c r="G60" i="8"/>
  <c r="G51" i="8"/>
  <c r="G39" i="8"/>
  <c r="C118" i="8"/>
  <c r="C117" i="8"/>
  <c r="G28" i="8"/>
  <c r="C115" i="8"/>
  <c r="G60" i="7"/>
  <c r="G105" i="7"/>
  <c r="G51" i="7"/>
  <c r="G112" i="7"/>
  <c r="G95" i="7"/>
  <c r="G82" i="7"/>
  <c r="C117" i="7"/>
  <c r="G39" i="7"/>
  <c r="C118" i="7"/>
  <c r="C116" i="7"/>
  <c r="G74" i="7"/>
  <c r="C115" i="7"/>
  <c r="G105" i="6"/>
  <c r="G74" i="6"/>
  <c r="G60" i="6"/>
  <c r="G28" i="6"/>
  <c r="G112" i="6"/>
  <c r="G95" i="6"/>
  <c r="G82" i="6"/>
  <c r="C116" i="6"/>
  <c r="G51" i="6"/>
  <c r="C118" i="6"/>
  <c r="G39" i="6"/>
  <c r="C117" i="6"/>
  <c r="C115" i="6"/>
  <c r="G15" i="6"/>
  <c r="G50" i="6"/>
  <c r="G73" i="6"/>
  <c r="F112" i="5"/>
  <c r="E112" i="5"/>
  <c r="D112" i="5"/>
  <c r="C112" i="5"/>
  <c r="G111" i="5"/>
  <c r="F105" i="5"/>
  <c r="E105" i="5"/>
  <c r="D105" i="5"/>
  <c r="C105" i="5"/>
  <c r="B105" i="5"/>
  <c r="G104" i="5"/>
  <c r="G103" i="5"/>
  <c r="F95" i="5"/>
  <c r="E95" i="5"/>
  <c r="D95" i="5"/>
  <c r="C95" i="5"/>
  <c r="B95" i="5"/>
  <c r="G94" i="5"/>
  <c r="G93" i="5"/>
  <c r="G92" i="5"/>
  <c r="G91" i="5"/>
  <c r="G90" i="5"/>
  <c r="F82" i="5"/>
  <c r="E82" i="5"/>
  <c r="D82" i="5"/>
  <c r="C82" i="5"/>
  <c r="B82" i="5"/>
  <c r="G81" i="5"/>
  <c r="F74" i="5"/>
  <c r="E74" i="5"/>
  <c r="B74" i="5"/>
  <c r="G73" i="5"/>
  <c r="D74" i="5"/>
  <c r="C74" i="5"/>
  <c r="G72" i="5"/>
  <c r="G71" i="5"/>
  <c r="G70" i="5"/>
  <c r="G69" i="5"/>
  <c r="G68" i="5"/>
  <c r="E60" i="5"/>
  <c r="D60" i="5"/>
  <c r="C60" i="5"/>
  <c r="B60" i="5"/>
  <c r="G59" i="5"/>
  <c r="F51" i="5"/>
  <c r="E51" i="5"/>
  <c r="D51" i="5"/>
  <c r="B51" i="5"/>
  <c r="G50" i="5"/>
  <c r="C51" i="5"/>
  <c r="G49" i="5"/>
  <c r="G48" i="5"/>
  <c r="G47" i="5"/>
  <c r="G46" i="5"/>
  <c r="F39" i="5"/>
  <c r="E39" i="5"/>
  <c r="D39" i="5"/>
  <c r="C39" i="5"/>
  <c r="B39" i="5"/>
  <c r="G38" i="5"/>
  <c r="F28" i="5"/>
  <c r="E28" i="5"/>
  <c r="B28" i="5"/>
  <c r="D28" i="5"/>
  <c r="G27" i="5"/>
  <c r="G26" i="5"/>
  <c r="G25" i="5"/>
  <c r="G24" i="5"/>
  <c r="F15" i="5"/>
  <c r="E15" i="5"/>
  <c r="B15" i="5"/>
  <c r="D15" i="5"/>
  <c r="G14" i="5"/>
  <c r="G13" i="5"/>
  <c r="G12" i="5"/>
  <c r="G11" i="5"/>
  <c r="G10" i="5"/>
  <c r="G9" i="5"/>
  <c r="G8" i="5"/>
  <c r="C14" i="4"/>
  <c r="D73" i="4"/>
  <c r="D74" i="4" s="1"/>
  <c r="C73" i="4"/>
  <c r="C50" i="4"/>
  <c r="G50" i="4" s="1"/>
  <c r="D27" i="4"/>
  <c r="D28" i="4" s="1"/>
  <c r="C27" i="4"/>
  <c r="C28" i="4" s="1"/>
  <c r="D14" i="4"/>
  <c r="D15" i="4" s="1"/>
  <c r="F112" i="4"/>
  <c r="E112" i="4"/>
  <c r="D112" i="4"/>
  <c r="C112" i="4"/>
  <c r="G111" i="4"/>
  <c r="F105" i="4"/>
  <c r="E105" i="4"/>
  <c r="D105" i="4"/>
  <c r="C105" i="4"/>
  <c r="B105" i="4"/>
  <c r="G104" i="4"/>
  <c r="G103" i="4"/>
  <c r="F95" i="4"/>
  <c r="E95" i="4"/>
  <c r="D95" i="4"/>
  <c r="C95" i="4"/>
  <c r="B95" i="4"/>
  <c r="G94" i="4"/>
  <c r="G93" i="4"/>
  <c r="G92" i="4"/>
  <c r="G91" i="4"/>
  <c r="G90" i="4"/>
  <c r="F82" i="4"/>
  <c r="E82" i="4"/>
  <c r="D82" i="4"/>
  <c r="C82" i="4"/>
  <c r="B82" i="4"/>
  <c r="G81" i="4"/>
  <c r="F74" i="4"/>
  <c r="E74" i="4"/>
  <c r="B74" i="4"/>
  <c r="G72" i="4"/>
  <c r="G71" i="4"/>
  <c r="G70" i="4"/>
  <c r="G69" i="4"/>
  <c r="G68" i="4"/>
  <c r="E60" i="4"/>
  <c r="D60" i="4"/>
  <c r="C60" i="4"/>
  <c r="B60" i="4"/>
  <c r="G59" i="4"/>
  <c r="F51" i="4"/>
  <c r="E51" i="4"/>
  <c r="D51" i="4"/>
  <c r="C51" i="4"/>
  <c r="B51" i="4"/>
  <c r="G49" i="4"/>
  <c r="G48" i="4"/>
  <c r="G47" i="4"/>
  <c r="G46" i="4"/>
  <c r="F39" i="4"/>
  <c r="E39" i="4"/>
  <c r="D39" i="4"/>
  <c r="C39" i="4"/>
  <c r="B39" i="4"/>
  <c r="G38" i="4"/>
  <c r="F28" i="4"/>
  <c r="E28" i="4"/>
  <c r="B28" i="4"/>
  <c r="G26" i="4"/>
  <c r="G25" i="4"/>
  <c r="G24" i="4"/>
  <c r="F15" i="4"/>
  <c r="E15" i="4"/>
  <c r="C15" i="4"/>
  <c r="B15" i="4"/>
  <c r="G13" i="4"/>
  <c r="G12" i="4"/>
  <c r="G11" i="4"/>
  <c r="G10" i="4"/>
  <c r="G9" i="4"/>
  <c r="G8" i="4"/>
  <c r="F112" i="3"/>
  <c r="E112" i="3"/>
  <c r="D112" i="3"/>
  <c r="C112" i="3"/>
  <c r="G111" i="3"/>
  <c r="F105" i="3"/>
  <c r="E105" i="3"/>
  <c r="D105" i="3"/>
  <c r="C105" i="3"/>
  <c r="B105" i="3"/>
  <c r="G104" i="3"/>
  <c r="G103" i="3"/>
  <c r="F95" i="3"/>
  <c r="E95" i="3"/>
  <c r="D95" i="3"/>
  <c r="C95" i="3"/>
  <c r="B95" i="3"/>
  <c r="G94" i="3"/>
  <c r="G93" i="3"/>
  <c r="G92" i="3"/>
  <c r="G91" i="3"/>
  <c r="G90" i="3"/>
  <c r="F82" i="3"/>
  <c r="E82" i="3"/>
  <c r="D82" i="3"/>
  <c r="C82" i="3"/>
  <c r="B82" i="3"/>
  <c r="G81" i="3"/>
  <c r="F74" i="3"/>
  <c r="E74" i="3"/>
  <c r="B74" i="3"/>
  <c r="G73" i="3"/>
  <c r="D74" i="3"/>
  <c r="C74" i="3"/>
  <c r="G72" i="3"/>
  <c r="G71" i="3"/>
  <c r="G70" i="3"/>
  <c r="G69" i="3"/>
  <c r="G68" i="3"/>
  <c r="E60" i="3"/>
  <c r="D60" i="3"/>
  <c r="C60" i="3"/>
  <c r="B60" i="3"/>
  <c r="G59" i="3"/>
  <c r="F51" i="3"/>
  <c r="E51" i="3"/>
  <c r="D51" i="3"/>
  <c r="C51" i="3"/>
  <c r="B51" i="3"/>
  <c r="G50" i="3"/>
  <c r="G49" i="3"/>
  <c r="G48" i="3"/>
  <c r="G47" i="3"/>
  <c r="G46" i="3"/>
  <c r="F39" i="3"/>
  <c r="E39" i="3"/>
  <c r="D39" i="3"/>
  <c r="C39" i="3"/>
  <c r="B39" i="3"/>
  <c r="G38" i="3"/>
  <c r="F28" i="3"/>
  <c r="E28" i="3"/>
  <c r="B28" i="3"/>
  <c r="D28" i="3"/>
  <c r="G27" i="3"/>
  <c r="G26" i="3"/>
  <c r="G25" i="3"/>
  <c r="G24" i="3"/>
  <c r="F15" i="3"/>
  <c r="E15" i="3"/>
  <c r="B15" i="3"/>
  <c r="D15" i="3"/>
  <c r="G14" i="3"/>
  <c r="G13" i="3"/>
  <c r="G12" i="3"/>
  <c r="G11" i="3"/>
  <c r="G10" i="3"/>
  <c r="G9" i="3"/>
  <c r="G8" i="3"/>
  <c r="F112" i="2"/>
  <c r="F82" i="2"/>
  <c r="E112" i="2"/>
  <c r="F39" i="2"/>
  <c r="E82" i="2"/>
  <c r="D73" i="2"/>
  <c r="D74" i="2" s="1"/>
  <c r="C73" i="2"/>
  <c r="C74" i="2" s="1"/>
  <c r="C50" i="2"/>
  <c r="C51" i="2" s="1"/>
  <c r="D27" i="2"/>
  <c r="D28" i="2" s="1"/>
  <c r="C27" i="2"/>
  <c r="C28" i="2" s="1"/>
  <c r="D14" i="2"/>
  <c r="C14" i="2"/>
  <c r="C15" i="2" s="1"/>
  <c r="D112" i="2"/>
  <c r="C112" i="2"/>
  <c r="G111" i="2"/>
  <c r="F105" i="2"/>
  <c r="E105" i="2"/>
  <c r="D105" i="2"/>
  <c r="C105" i="2"/>
  <c r="B105" i="2"/>
  <c r="G104" i="2"/>
  <c r="G103" i="2"/>
  <c r="F95" i="2"/>
  <c r="E95" i="2"/>
  <c r="D95" i="2"/>
  <c r="C95" i="2"/>
  <c r="B95" i="2"/>
  <c r="G94" i="2"/>
  <c r="G93" i="2"/>
  <c r="G92" i="2"/>
  <c r="G91" i="2"/>
  <c r="G90" i="2"/>
  <c r="D82" i="2"/>
  <c r="C82" i="2"/>
  <c r="B82" i="2"/>
  <c r="G81" i="2"/>
  <c r="F74" i="2"/>
  <c r="E74" i="2"/>
  <c r="B74" i="2"/>
  <c r="G72" i="2"/>
  <c r="G71" i="2"/>
  <c r="G70" i="2"/>
  <c r="G69" i="2"/>
  <c r="G68" i="2"/>
  <c r="E60" i="2"/>
  <c r="D60" i="2"/>
  <c r="C60" i="2"/>
  <c r="B60" i="2"/>
  <c r="G59" i="2"/>
  <c r="F51" i="2"/>
  <c r="E51" i="2"/>
  <c r="D51" i="2"/>
  <c r="B51" i="2"/>
  <c r="G49" i="2"/>
  <c r="G48" i="2"/>
  <c r="G47" i="2"/>
  <c r="G46" i="2"/>
  <c r="E39" i="2"/>
  <c r="D39" i="2"/>
  <c r="C39" i="2"/>
  <c r="B39" i="2"/>
  <c r="G38" i="2"/>
  <c r="F28" i="2"/>
  <c r="E28" i="2"/>
  <c r="B28" i="2"/>
  <c r="G26" i="2"/>
  <c r="G25" i="2"/>
  <c r="G24" i="2"/>
  <c r="F15" i="2"/>
  <c r="E15" i="2"/>
  <c r="B15" i="2"/>
  <c r="D15" i="2"/>
  <c r="G13" i="2"/>
  <c r="G12" i="2"/>
  <c r="G11" i="2"/>
  <c r="G10" i="2"/>
  <c r="G9" i="2"/>
  <c r="G8" i="2"/>
  <c r="B105" i="1"/>
  <c r="B95" i="1"/>
  <c r="B82" i="1"/>
  <c r="B74" i="1"/>
  <c r="B60" i="1"/>
  <c r="B51" i="1"/>
  <c r="B39" i="1"/>
  <c r="B28" i="1"/>
  <c r="B15" i="1"/>
  <c r="G111" i="1"/>
  <c r="G103" i="1"/>
  <c r="G104" i="1"/>
  <c r="G90" i="1"/>
  <c r="G91" i="1"/>
  <c r="G92" i="1"/>
  <c r="G93" i="1"/>
  <c r="G94" i="1"/>
  <c r="G81" i="1"/>
  <c r="G68" i="1"/>
  <c r="G69" i="1"/>
  <c r="G70" i="1"/>
  <c r="G71" i="1"/>
  <c r="G72" i="1"/>
  <c r="G59" i="1"/>
  <c r="G46" i="1"/>
  <c r="G47" i="1"/>
  <c r="G48" i="1"/>
  <c r="G49" i="1"/>
  <c r="G38" i="1"/>
  <c r="G24" i="1"/>
  <c r="G25" i="1"/>
  <c r="G26" i="1"/>
  <c r="G8" i="1"/>
  <c r="G9" i="1"/>
  <c r="G10" i="1"/>
  <c r="G11" i="1"/>
  <c r="G12" i="1"/>
  <c r="G13" i="1"/>
  <c r="D112" i="1"/>
  <c r="C112" i="1"/>
  <c r="F105" i="1"/>
  <c r="E105" i="1"/>
  <c r="D105" i="1"/>
  <c r="C105" i="1"/>
  <c r="F95" i="1"/>
  <c r="E95" i="1"/>
  <c r="D95" i="1"/>
  <c r="C95" i="1"/>
  <c r="D82" i="1"/>
  <c r="C82" i="1"/>
  <c r="G82" i="1" s="1"/>
  <c r="F74" i="1"/>
  <c r="E74" i="1"/>
  <c r="D73" i="1"/>
  <c r="D74" i="1" s="1"/>
  <c r="C73" i="1"/>
  <c r="C74" i="1" s="1"/>
  <c r="E60" i="1"/>
  <c r="D60" i="1"/>
  <c r="C60" i="1"/>
  <c r="F51" i="1"/>
  <c r="E51" i="1"/>
  <c r="D51" i="1"/>
  <c r="C50" i="1"/>
  <c r="C51" i="1" s="1"/>
  <c r="E39" i="1"/>
  <c r="D39" i="1"/>
  <c r="C39" i="1"/>
  <c r="F28" i="1"/>
  <c r="E28" i="1"/>
  <c r="D27" i="1"/>
  <c r="D28" i="1" s="1"/>
  <c r="C27" i="1"/>
  <c r="C28" i="1" s="1"/>
  <c r="F15" i="1"/>
  <c r="E15" i="1"/>
  <c r="D14" i="1"/>
  <c r="D15" i="1" s="1"/>
  <c r="C14" i="1"/>
  <c r="C15" i="1" s="1"/>
  <c r="G112" i="1" l="1"/>
  <c r="G51" i="1"/>
  <c r="G60" i="1"/>
  <c r="G15" i="1"/>
  <c r="G28" i="1"/>
  <c r="G39" i="1"/>
  <c r="G105" i="1"/>
  <c r="G95" i="1"/>
  <c r="G74" i="1"/>
  <c r="G50" i="1"/>
  <c r="G73" i="1"/>
  <c r="C116" i="1"/>
  <c r="G14" i="2"/>
  <c r="G27" i="4"/>
  <c r="C118" i="5"/>
  <c r="G14" i="1"/>
  <c r="G27" i="1"/>
  <c r="G14" i="4"/>
  <c r="C119" i="7"/>
  <c r="C120" i="7" s="1"/>
  <c r="C117" i="1"/>
  <c r="G50" i="2"/>
  <c r="G105" i="3"/>
  <c r="C119" i="9"/>
  <c r="C120" i="9" s="1"/>
  <c r="C119" i="8"/>
  <c r="C120" i="8" s="1"/>
  <c r="C119" i="6"/>
  <c r="C120" i="6" s="1"/>
  <c r="G105" i="5"/>
  <c r="C117" i="5"/>
  <c r="G60" i="5"/>
  <c r="G39" i="5"/>
  <c r="G112" i="5"/>
  <c r="G95" i="5"/>
  <c r="G82" i="5"/>
  <c r="C116" i="5"/>
  <c r="G51" i="5"/>
  <c r="G74" i="5"/>
  <c r="C15" i="5"/>
  <c r="C28" i="5"/>
  <c r="G28" i="5" s="1"/>
  <c r="G105" i="4"/>
  <c r="G73" i="4"/>
  <c r="C74" i="4"/>
  <c r="C115" i="4"/>
  <c r="G112" i="4"/>
  <c r="G95" i="4"/>
  <c r="G82" i="4"/>
  <c r="G74" i="4"/>
  <c r="G60" i="4"/>
  <c r="G51" i="4"/>
  <c r="G39" i="4"/>
  <c r="C116" i="4"/>
  <c r="C118" i="4"/>
  <c r="G28" i="4"/>
  <c r="C117" i="4"/>
  <c r="G15" i="4"/>
  <c r="G60" i="3"/>
  <c r="G51" i="3"/>
  <c r="G112" i="3"/>
  <c r="G95" i="3"/>
  <c r="G82" i="3"/>
  <c r="C118" i="3"/>
  <c r="C117" i="3"/>
  <c r="G39" i="3"/>
  <c r="C116" i="3"/>
  <c r="G74" i="3"/>
  <c r="C15" i="3"/>
  <c r="C28" i="3"/>
  <c r="G28" i="3" s="1"/>
  <c r="G51" i="2"/>
  <c r="C118" i="2"/>
  <c r="G39" i="2"/>
  <c r="C116" i="2"/>
  <c r="G28" i="2"/>
  <c r="G105" i="2"/>
  <c r="G95" i="2"/>
  <c r="G27" i="2"/>
  <c r="G60" i="2"/>
  <c r="C115" i="2"/>
  <c r="G15" i="2"/>
  <c r="G74" i="2"/>
  <c r="G73" i="2"/>
  <c r="C118" i="1"/>
  <c r="C115" i="1"/>
  <c r="C115" i="5" l="1"/>
  <c r="G15" i="5"/>
  <c r="C119" i="5" s="1"/>
  <c r="C120" i="5" s="1"/>
  <c r="C119" i="4"/>
  <c r="C120" i="4" s="1"/>
  <c r="C115" i="3"/>
  <c r="G15" i="3"/>
  <c r="C119" i="3" s="1"/>
  <c r="C120" i="3" s="1"/>
  <c r="C119" i="1"/>
  <c r="C120" i="1" s="1"/>
  <c r="G82" i="2"/>
  <c r="C117" i="2"/>
  <c r="G112" i="2"/>
  <c r="C119" i="2" l="1"/>
  <c r="C120" i="2" s="1"/>
</calcChain>
</file>

<file path=xl/sharedStrings.xml><?xml version="1.0" encoding="utf-8"?>
<sst xmlns="http://schemas.openxmlformats.org/spreadsheetml/2006/main" count="4277" uniqueCount="155">
  <si>
    <t>NIERUCHOMOŚĆ  01</t>
  </si>
  <si>
    <t>BUDYNEK</t>
  </si>
  <si>
    <t xml:space="preserve">CZYNSZ </t>
  </si>
  <si>
    <t>ODSETKI</t>
  </si>
  <si>
    <t xml:space="preserve">SPORNE </t>
  </si>
  <si>
    <t xml:space="preserve">ZASĄDZONE </t>
  </si>
  <si>
    <t xml:space="preserve">OGÓŁEM </t>
  </si>
  <si>
    <t>BIEŻĄCY</t>
  </si>
  <si>
    <t>ZADŁUŻENIE</t>
  </si>
  <si>
    <t>SZEGEDYŃSKA     1</t>
  </si>
  <si>
    <t>SZEGEDYŃSKA     5</t>
  </si>
  <si>
    <t>SZEGEDYŃSKA     5A</t>
  </si>
  <si>
    <t>WRZECIONO         52</t>
  </si>
  <si>
    <t>WRZECIONO         54A</t>
  </si>
  <si>
    <t>SZUBIŃSKA           6</t>
  </si>
  <si>
    <t>GARAŻE</t>
  </si>
  <si>
    <t>RAZEM:</t>
  </si>
  <si>
    <t>NIERUCHOMOŚĆ  02</t>
  </si>
  <si>
    <t>SZEGEDYŃSKA     4</t>
  </si>
  <si>
    <t>SZEGEDYŃSKA     8</t>
  </si>
  <si>
    <t>WRZECIONO         50</t>
  </si>
  <si>
    <t>NIERUCHOMOŚĆ  03</t>
  </si>
  <si>
    <t>SZEGEDYŃSKA     10</t>
  </si>
  <si>
    <t>NIERUCHOMOŚĆ  04</t>
  </si>
  <si>
    <t>WRZECIONO          6</t>
  </si>
  <si>
    <t>WRZECIONO          8</t>
  </si>
  <si>
    <t>WRZECIONO          8A</t>
  </si>
  <si>
    <t>WRZECIONO        10</t>
  </si>
  <si>
    <t>NIERUCHOMOŚĆ  05</t>
  </si>
  <si>
    <t>WRZECIONO 12 C-W</t>
  </si>
  <si>
    <t>NIERUCHOMOŚĆ  06</t>
  </si>
  <si>
    <t>WRZECIONO         59</t>
  </si>
  <si>
    <t>WRZECIONO         59A</t>
  </si>
  <si>
    <t>WRZECIONO         59C</t>
  </si>
  <si>
    <t>WRZECIONO         59B</t>
  </si>
  <si>
    <t>WRZECIONO         57B</t>
  </si>
  <si>
    <t>NIERUCHOMOŚĆ  07</t>
  </si>
  <si>
    <t>PRZY AGORZE      3</t>
  </si>
  <si>
    <t>NIERUCHOMOŚĆ  08</t>
  </si>
  <si>
    <t>WRZECIONO         55</t>
  </si>
  <si>
    <t>WRZECIONO         55A</t>
  </si>
  <si>
    <t>WRZECIONO         57</t>
  </si>
  <si>
    <t>WRZECIONO         57A</t>
  </si>
  <si>
    <t>MARYMONCKA   137/139</t>
  </si>
  <si>
    <t>NIERUCHOMOŚĆ  09</t>
  </si>
  <si>
    <t>MARYMONCKA   129</t>
  </si>
  <si>
    <t>MARYMONCKA   131</t>
  </si>
  <si>
    <t>NIERUCHOMOŚĆ  18</t>
  </si>
  <si>
    <t>WRZECIONO        12</t>
  </si>
  <si>
    <t>BIEŻĄCE</t>
  </si>
  <si>
    <t>SPORNE</t>
  </si>
  <si>
    <t>ZASĄDZONE</t>
  </si>
  <si>
    <t>BEZ ODSETEK</t>
  </si>
  <si>
    <t>RAZEM :</t>
  </si>
  <si>
    <t xml:space="preserve">                                                                   ZALEGŁOŚCI NA DZIEŃ 31.12.2014r.</t>
  </si>
  <si>
    <t>DOT. WRZECIONO 52 : W ZADŁUŻENIU  ZNAJDUJĄ SIĘ 2 LOKALE PO EKSMISJI NA KWOTĘ : 104 208,38 ZŁ.</t>
  </si>
  <si>
    <t>DOT.WRZECIONO 8A : W ZADŁUŻENIU  ZNAJDUJE SIĘ 1 LOKAL PO EKSMISJI NA KWOTĘ : 60 997,24 ZŁ.</t>
  </si>
  <si>
    <t>DOT.PRZY AGORZE 3 : W ZADŁUŻENIU  ZNAJDUJE SIĘ 1 LOKAL PO EKSMISJI NA KWOTĘ : 71 055,84 ZŁ.</t>
  </si>
  <si>
    <t>POW. UŻYTK.</t>
  </si>
  <si>
    <t>M2</t>
  </si>
  <si>
    <t>POW.UŻYTK.M2 OGÓŁEM:</t>
  </si>
  <si>
    <t>DOT. WRZECIONO 52 : W ZADŁUŻENIU  ZNAJDUJĄ SIĘ 2 LOKALE PO EKSMISJI NA KWOTĘ : 104 001,16 ZŁ.</t>
  </si>
  <si>
    <t>DOT.WRZECIONO 8A : W ZADŁUŻENIU  ZNAJDUJE SIĘ 1 LOKAL PO EKSMISJI NA KWOTĘ : 61 515,99,24 ZŁ.</t>
  </si>
  <si>
    <t>DOT.PRZY AGORZE 3 : W ZADŁUŻENIU  ZNAJDUJE SIĘ 1 LOKAL PO EKSMISJI NA KWOTĘ : 71 450,01 ZŁ.</t>
  </si>
  <si>
    <t xml:space="preserve">                                                                   ZALEGŁOŚCI NA DZIEŃ 31.03.2015r.</t>
  </si>
  <si>
    <t>DOT. WRZECIONO 52 : W ZADŁUŻENIU  ZNAJDUJĄ SIĘ 2 LOKALE PO EKSMISJI NA KWOTĘ : 104 152,73 ZŁ.</t>
  </si>
  <si>
    <t>DOT.WRZECIONO 8A : W ZADŁUŻENIU  ZNAJDUJE SIĘ 1 LOKAL PO EKSMISJI NA KWOTĘ : 62 044,89 ZŁ.</t>
  </si>
  <si>
    <t>DOT.PRZY AGORZE 3 : W ZADŁUŻENIU  ZNAJDUJE SIĘ 1 LOKAL PO EKSMISJI NA KWOTĘ : 71 852,11 ZŁ.</t>
  </si>
  <si>
    <t>W ZADŁUŻENIU  ZNAJDUJE SIĘ 1 LOKAL PO EKSMISJI NA KWOTĘ :  47 955,72 ZŁ.</t>
  </si>
  <si>
    <t xml:space="preserve">                                              ZADŁUŻENIA W PODZIALE NA NIERUCHOMOŚCI NA DZIEŃ 30.06.2015r.</t>
  </si>
  <si>
    <t xml:space="preserve">                                              ZADŁUŻENIA W PODZIALE NA NIERUCHOMOŚCI NA DZIEŃ 30.09.2015r.</t>
  </si>
  <si>
    <t>DOT.PRZY AGORZE 3 : W ZADŁUŻENIU  ZNAJDUJE SIĘ 1 LOKAL PO EKSMISJI NA KWOTĘ : 72 235,11 PLN</t>
  </si>
  <si>
    <t>W ZADŁUŻENIU  ZNAJDUJE SIĘ 1 LOKAL PO LICYTACJI NA KWOTĘ :  48 339,51 PLN</t>
  </si>
  <si>
    <t>DOT. WRZECIONO 52 : W ZADŁUŻENIU  ZNAJDUJĄ SIĘ 2 LOKALE PO EKSMISJI NA KWOTĘ : 103 729,54 PLN</t>
  </si>
  <si>
    <t>DOT.WRZECIONO 8A : W ZADŁUŻENIU  ZNAJDUJE SIĘ 1 LOKAL PO EKSMISJI NA KWOTĘ : 62 611,69 PLN</t>
  </si>
  <si>
    <t>DOT.WRZECIONO 8A : W ZADŁUŻENIU  ZNAJDUJE SIĘ 1 LOKAL PO EKSMISJI NA KWOTĘ : 82 089,48 PLN</t>
  </si>
  <si>
    <t>DOT.PRZY AGORZE 3 : W ZADŁUŻENIU  ZNAJDUJE SIĘ 1 LOKAL PO EKSMISJI NA KWOTĘ : 76 242,90 PLN</t>
  </si>
  <si>
    <t>W ZADŁUŻENIU  ZNAJDUJE SIĘ 1 LOKAL PO LICYTACJI NA KWOTĘ :  48 137,06 PLN</t>
  </si>
  <si>
    <t>DOT. WRZECIONO 52 : W ZADŁUŻENIU  ZNAJDUJĄ SIĘ 3 LOKALE PO EKSMISJI NA KWOTĘ : 111 460,49 PLN</t>
  </si>
  <si>
    <t xml:space="preserve">                                              ZADŁUŻENIA W PODZIALE NA NIERUCHOMOŚCI NA DZIEŃ 31.12.2015r.</t>
  </si>
  <si>
    <t xml:space="preserve">                                              ZADŁUŻENIA W PODZIALE NA NIERUCHOMOŚCI NA DZIEŃ 31.03.2016r.</t>
  </si>
  <si>
    <t>DOT. WRZECIONO 52 : W ZADŁUŻENIU  ZNAJDUJĄ SIĘ 2 LOKALE PO EKSMISJI NA KWOTĘ : 101 750,06 PLN</t>
  </si>
  <si>
    <t>DOT.PRZY AGORZE 3 : W ZADŁUŻENIU  ZNAJDUJE SIĘ 1 LOKAL PO EKSMISJI NA KWOTĘ : 71 886,40 PLN</t>
  </si>
  <si>
    <t xml:space="preserve">                                              ZADŁUŻENIA W PODZIALE NA NIERUCHOMOŚCI NA DZIEŃ 30.06.2016r.</t>
  </si>
  <si>
    <t>DOT. WRZECIONO 52 : W ZADŁUŻENIU  ZNAJDUJĄ SIĘ 2 LOKALE PO EKSMISJI NA KWOTĘ : 101 161,69 PLN</t>
  </si>
  <si>
    <t>DOT.PRZY AGORZE 3 : W ZADŁUŻENIU  ZNAJDUJA SIĘ 2 LOKALE PO EKSMISJI NA KWOTĘ : 94 315,11 PLN</t>
  </si>
  <si>
    <t>DOT. WRZECIONO 52 : W ZADŁUŻENIU  ZNAJDUJĄ SIĘ 2 LOKALE PO EKSMISJI NA KWOTĘ : 99 465,36 PLN</t>
  </si>
  <si>
    <t>DOT.PRZY AGORZE 3 : W ZADŁUŻENIU  ZNAJDUJA SIĘ 2 LOKALE PO EKSMISJI NA KWOTĘ : 95 267,00 PLN</t>
  </si>
  <si>
    <t xml:space="preserve">                                              ZADŁUŻENIA W PODZIALE NA NIERUCHOMOŚCI NA DZIEŃ 31.08.2016r.</t>
  </si>
  <si>
    <t xml:space="preserve">                                              ZADŁUŻENIA W PODZIALE NA NIERUCHOMOŚCI NA DZIEŃ 30.09.2016r.</t>
  </si>
  <si>
    <t>DOT. WRZECIONO 52 : W ZADŁUŻENIU  ZNAJDUJĄ SIĘ 2 LOKALE PO EKSMISJI NA KWOTĘ : 99 074,46 PLN</t>
  </si>
  <si>
    <t>DOT.PRZY AGORZE 3 : W ZADŁUŻENIU  ZNAJDUJA SIĘ 2 LOKALE PO EKSMISJI NA KWOTĘ : 95 254,86 PLN</t>
  </si>
  <si>
    <t xml:space="preserve">                                              ZADŁUŻENIA W PODZIALE NA NIERUCHOMOŚCI NA DZIEŃ 30.06.2018r.</t>
  </si>
  <si>
    <t>DOT. WRZECIONO 52 : W ZADŁUŻENIU  ZNAJDUJE SIĘ  1  LOKAL PO EKSMISJI NA KWOTĘ :  28 245,96   PLN</t>
  </si>
  <si>
    <t>DOT.PRZY AGORZE 3 : W ZADŁUŻENIU  ZNAJDUJA SIĘ  1  LOKAL PO EKSMISJI NA KWOTĘ :  21 724,63 PLN</t>
  </si>
  <si>
    <t xml:space="preserve">                                              ZADŁUŻENIA W PODZIALE NA NIERUCHOMOŚCI NA DZIEŃ 30.09.2018r.</t>
  </si>
  <si>
    <t>DOT. WRZECIONO 52 : W ZADŁUŻENIU  ZNAJDUJE SIĘ  1  LOKAL PO EKSMISJI NA KWOTĘ :  27 618,02   PLN</t>
  </si>
  <si>
    <t>DOT.PRZY AGORZE 3 : W ZADŁUŻENIU  ZNAJDUJA SIĘ  1  LOKAL PO EKSMISJI NA KWOTĘ :  21 792,63 PLN</t>
  </si>
  <si>
    <t xml:space="preserve">                                              ZADŁUŻENIA W PODZIALE NA NIERUCHOMOŚCI NA DZIEŃ 31.12.2018r.</t>
  </si>
  <si>
    <t>DOT. WRZECIONO 52 : W ZADŁUŻENIU  ZNAJDUJE SIĘ  1  LOKAL PO EKSMISJI NA KWOTĘ :  26 338,63   PLN</t>
  </si>
  <si>
    <t>DOT.PRZY AGORZE 3 : W ZADŁUŻENIU  ZNAJDUJA SIĘ  1  LOKAL PO EKSMISJI NA KWOTĘ :  21 890,73 PLN</t>
  </si>
  <si>
    <t xml:space="preserve">                                              ZADŁUŻENIA W PODZIALE NA NIERUCHOMOŚCI NA DZIEŃ 31.03.2019r.</t>
  </si>
  <si>
    <t>DOT. WRZECIONO 52 : W ZADŁUŻENIU  ZNAJDUJE SIĘ  1  LOKAL PO EKSMISJI NA KWOTĘ :  23 733,35   PLN</t>
  </si>
  <si>
    <t xml:space="preserve">                                              ZADŁUŻENIA W PODZIALE NA NIERUCHOMOŚCI NA DZIEŃ 31.12.2019r.</t>
  </si>
  <si>
    <t>DOT. SZEGEDYŃSKA 5 :   W ZADŁUŻENIU  ZNAJDUJE SIĘ   1  LOKAL PO EKSMISJI NA KWOTĘ :  21 330,10   PLN</t>
  </si>
  <si>
    <t>DOT. WRZECIONO     52 :   W ZADŁUŻENIU  ZNAJDUJE SIĘ  1  LOKAL PO EKSMISJI NA KWOTĘ :  17 638,06   PLN</t>
  </si>
  <si>
    <t>DOT.PRZY AGORZE 3 : W ZADŁUŻENIU  ZNAJDUJA SIĘ  1  LOKAL PO EKSMISJI NA KWOTĘ :  19 446,73 PLN</t>
  </si>
  <si>
    <t xml:space="preserve">                                              ZADŁUŻENIA W PODZIALE NA NIERUCHOMOŚCI NA DZIEŃ 31.03.2020r.</t>
  </si>
  <si>
    <t>DOT. WRZECIONO     52 :   W ZADŁUŻENIU  ZNAJDUJE SIĘ  1  LOKAL PO EKSMISJI NA KWOTĘ :  15 750,54   PLN</t>
  </si>
  <si>
    <t xml:space="preserve">                                              ZADŁUŻENIA W PODZIALE NA NIERUCHOMOŚCI NA DZIEŃ 31.12.2021r.</t>
  </si>
  <si>
    <t>DOT. WRZECIONO     52 :   W ZADŁUŻENIU  ZNAJDUJĄ SIĘ  3  LOKALE  PO EKSMISJI NA KWOTĘ :  40 170,41 PLN</t>
  </si>
  <si>
    <t>DOT. WRZECIONO   54A :   W ZADŁUŻENIU  ZNAJDUJE SIĘ  1  LOKAL    PO EKSMISJI NA KWOTĘ :  18 724,38 PLN</t>
  </si>
  <si>
    <t xml:space="preserve">                                              ZADŁUŻENIA W PODZIALE NA NIERUCHOMOŚCI NA DZIEŃ 31.03.2022r.</t>
  </si>
  <si>
    <t>DOT. WRZECIONO     52 :    W ZADŁUŻENIU  ZNAJDUJĄ SIĘ  2  LOKALE  PO EKSMISJI NA KWOTĘ :  31 408,18 PLN</t>
  </si>
  <si>
    <t>DOT. SZEGEDYŃSKA 5 :     W ZADŁUŻENIU  ZNAJDUJE SIĘ  1  LOKAL  PO  EKSMISJI  NA  KWOTĘ :  31 855,86 PLN</t>
  </si>
  <si>
    <t>DOT. WRZECIONO   54A :   W ZADŁUŻENIU  ZNAJDUJE SIĘ  1  LOKAL    PO EKSMISJI NA KWOTĘ :   18 724,38 PLN</t>
  </si>
  <si>
    <t xml:space="preserve">                                              ZADŁUŻENIA W PODZIALE NA NIERUCHOMOŚCI NA DZIEŃ 30.06.2022r.</t>
  </si>
  <si>
    <t>DOT. WRZECIONO     52 :    W ZADŁUŻENIU  ZNAJDUJĄ SIĘ  2  LOKALE  PO EKSMISJI NA KWOTĘ :  31 141,54 PLN</t>
  </si>
  <si>
    <t xml:space="preserve">                                              ZADŁUŻENIA W PODZIALE NA NIERUCHOMOŚCI NA DZIEŃ 31.12.2022r.</t>
  </si>
  <si>
    <t>DOT. SZEGEDYŃSKA 5 :     W ZADŁUŻENIU  ZNAJDUJE SIĘ  1  LOKAL  PO  EKSMISJI  NA  KWOTĘ :  32 571,51 PLN</t>
  </si>
  <si>
    <t>DOT. WRZECIONO     52 :    W ZADŁUŻENIU  ZNAJDUJĄ SIĘ  2  LOKALE  PO EKSMISJI NA KWOTĘ :  30 675,01 PLN</t>
  </si>
  <si>
    <t>DOT. WRZECIONO   54A :   W ZADŁUŻENIU  ZNAJDUJE SIĘ  1  LOKAL    PO EKSMISJI NA KWOTĘ  :  18 724,38 PLN</t>
  </si>
  <si>
    <t>W ZADŁUŻENIU  ZNAJDUJE SIĘ  1  LOKAL    PO EKSMISJI NA KWOTĘ :   28 768,73 PLN</t>
  </si>
  <si>
    <t xml:space="preserve">                                              ZADŁUŻENIA W PODZIALE NA NIERUCHOMOŚCI NA DZIEŃ 31.03.2023r.</t>
  </si>
  <si>
    <t>DOT. WRZECIONO     52 :    W ZADŁUŻENIU  ZNAJDUJĄ SIĘ  2  LOKALE  PO EKSMISJI NA KWOTĘ :  30 728,20 PLN</t>
  </si>
  <si>
    <t>DOT. SZEGEDYŃSKA 5 :     W ZADŁUŻENIU  ZNAJDUJE  SIĘ  1  LOKAL    PO  EKSMISJI NA KWOTĘ :  32 610,51 PLN</t>
  </si>
  <si>
    <t xml:space="preserve">                                              ZADŁUŻENIA W PODZIALE NA NIERUCHOMOŚCI NA DZIEŃ 30.06.2023r.</t>
  </si>
  <si>
    <t>DOT. WRZECIONO     52 :    W ZADŁUŻENIU  ZNAJDUJĄ SIĘ  2  LOKALE  PO EKSMISJI NA KWOTĘ :   30 140,02 PLN</t>
  </si>
  <si>
    <t>DOT. WRZECIONO   54A :   W ZADŁUŻENIU  ZNAJDUJE SIĘ  1  LOKAL    PO EKSMISJI NA KWOTĘ  :   18 724,38 PLN</t>
  </si>
  <si>
    <t xml:space="preserve">                                              ZADŁUŻENIA W PODZIALE NA NIERUCHOMOŚCI NA DZIEŃ 30.09.2023r.</t>
  </si>
  <si>
    <t>DOT. WRZECIONO     52 :    W ZADŁUŻENIU  ZNAJDUJĄ SIĘ  2  LOKALE  PO EKSMISJI NA KWOTĘ :    29 783,38  PLN</t>
  </si>
  <si>
    <t>DOT. WRZECIONO   54A :   W ZADŁUŻENIU  ZNAJDUJE SIĘ  1  LOKAL    PO EKSMISJI NA KWOTĘ  :    18 724,38  PLN</t>
  </si>
  <si>
    <t>DOT. SZEGEDYŃSKA 5 :     W ZADŁUŻENIU  ZNAJDUJE  SIĘ  1  LOKAL    PO  EKSMISJI NA KWOTĘ :   32 610,51  PLN</t>
  </si>
  <si>
    <t xml:space="preserve">   W ZADŁUŻENIU  ZNAJDUJE SIĘ  1  LOKAL    PO EKSMISJI NA KWOTĘ  :   12 131,20  PLN</t>
  </si>
  <si>
    <t>W ZADŁUŻENIU  ZNAJDUJĄ SIĘ  2  LOKALE   PO EKSMISJI NA KWOTĘ :  126 635,09 PLN</t>
  </si>
  <si>
    <t xml:space="preserve">                                              ZADŁUŻENIA W PODZIALE NA NIERUCHOMOŚCI NA DZIEŃ 31.12.2023r.</t>
  </si>
  <si>
    <t>DOT. WRZECIONO     52 :    W ZADŁUŻENIU  ZNAJDUJĄ SIĘ  2  LOKALE  PO EKSMISJI NA KWOTĘ :    29 610,08  PLN</t>
  </si>
  <si>
    <t>W ZADŁUŻENIU  ZNAJDUJE SIĘ  1  LOKAL   PO EKSMISJI NA KWOTĘ :  97 866,36 PLN</t>
  </si>
  <si>
    <t xml:space="preserve">   W ZADŁUŻENIU  ZNAJDUJĄ SIĘ  2  LOKAL E   PO EKSMISJI NA KWOTĘ  :         58 752,82 PLN</t>
  </si>
  <si>
    <t xml:space="preserve">                                              ZADŁUŻENIA W PODZIALE NA NIERUCHOMOŚCI NA DZIEŃ 31.03.2024r.</t>
  </si>
  <si>
    <t>DOT. WRZECIONO     52 :    W ZADŁUŻENIU  ZNAJDUJĄ SIĘ  2  LOKALE  PO EKSMISJI NA KWOTĘ :    30 512,44  PLN</t>
  </si>
  <si>
    <t>DOT. SZUBIŃSKA        6 :     W ZADŁUŻENIU  ZNAJDUJE  SIĘ  1  LOKAL    PO  EKSMISJI NA KWOTĘ :   45 955,26  PLN</t>
  </si>
  <si>
    <t>W ZADŁUŻENIU  ZNAJDUJĄ SIĘ  2  LOKAL E   PO EKSMISJI NA KWOTĘ  :    61 376,76 PLN</t>
  </si>
  <si>
    <t>W ZADŁUŻENIU  ZNAJDUJE SIĘ  1  LOKAL   PO EKSMISJI NA KWOTĘ :  100 454,36 PLN</t>
  </si>
  <si>
    <t>DOT. WRZECIONO   54A :   W ZADŁUŻENIU  ZNAJDUJE SIĘ   1  LOKAL    PO EKSMISJI NA KWOTĘ  :   18 724,38  PLN</t>
  </si>
  <si>
    <t xml:space="preserve">                                              ZADŁUŻENIA W PODZIALE NA NIERUCHOMOŚCI NA DZIEŃ 30.06.2024r.</t>
  </si>
  <si>
    <t>DOT. WRZECIONO     52 :    W ZADŁUŻENIU  ZNAJDUJĄ SIĘ  2  LOKALE  PO EKSMISJI NA KWOTĘ :    30 614,67  PLN</t>
  </si>
  <si>
    <t>W ZADŁUŻENIU  ZNAJDUJĄ SIĘ  2  LOKAL E   PO EKSMISJI NA KWOTĘ  :    61 479,68 PLN</t>
  </si>
  <si>
    <t>W ZADŁUŻENIU  ZNAJDUJE SIĘ  1  LOKAL   PO EKSMISJI NA KWOTĘ :  55 883,34 PLN</t>
  </si>
  <si>
    <t xml:space="preserve">                                              ZADŁUŻENIA W PODZIALE NA NIERUCHOMOŚCI NA DZIEŃ 30.09.2024r.</t>
  </si>
  <si>
    <t>DOT. WRZECIONO   54A :   W ZADŁUŻENIU  ZNAJDUJE SIĘ   1  LOKAL    PO EKSMISJI NA KWOTĘ  :  18 719,94  PLN</t>
  </si>
  <si>
    <t>DOT. WRZECIONO     52 :    W ZADŁUŻENIU  ZNAJDUJĄ SIĘ  2  LOKALE  PO EKSMISJI NA KWOTĘ  :  30 614,67  PLN</t>
  </si>
  <si>
    <t>DOT. SZEGEDYŃSKA 5 :     W ZADŁUŻENIU  ZNAJDUJE  SIĘ  1  LOKAL    PO  EKSMISJI NA KWOTĘ :  32 610,51  PLN</t>
  </si>
  <si>
    <t>W ZADŁUŻENIU  ZNAJDUJĄ SIĘ  2  LOKAL E   PO EKSMISJI NA KWOTĘ  :   61 570,22  PLN</t>
  </si>
  <si>
    <t>W ZADŁUŻENIU  ZNAJDUJE SIĘ  1  LOKAL   PO EKSMISJI NA KWOTĘ :  55 883,34 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</si>
</sst>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sz val="12"/>
      <color theme="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0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b/>
      <u/>
      <sz val="12"/>
      <name val="Book Antiqua"/>
      <family val="1"/>
      <charset val="238"/>
    </font>
    <font>
      <b/>
      <u/>
      <sz val="11"/>
      <name val="Book Antiqua"/>
      <family val="1"/>
      <charset val="238"/>
    </font>
    <font>
      <b/>
      <u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07">
    <xf numFmtId="0" fontId="0" fillId="0" borderId="0" xfId="0"/>
    <xf numFmtId="0" fontId="2" fillId="2" borderId="2" xfId="1" applyFont="1" applyFill="1" applyBorder="1"/>
    <xf numFmtId="0" fontId="2" fillId="2" borderId="5" xfId="1" applyFont="1" applyFill="1" applyBorder="1"/>
    <xf numFmtId="0" fontId="3" fillId="2" borderId="5" xfId="1" applyFont="1" applyFill="1" applyBorder="1"/>
    <xf numFmtId="0" fontId="3" fillId="4" borderId="6" xfId="1" applyFont="1" applyFill="1" applyBorder="1"/>
    <xf numFmtId="0" fontId="2" fillId="2" borderId="3" xfId="1" applyFont="1" applyFill="1" applyBorder="1"/>
    <xf numFmtId="0" fontId="3" fillId="2" borderId="1" xfId="1" applyFont="1" applyFill="1" applyBorder="1"/>
    <xf numFmtId="0" fontId="3" fillId="4" borderId="8" xfId="1" applyFont="1" applyFill="1" applyBorder="1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/>
    <xf numFmtId="4" fontId="3" fillId="0" borderId="9" xfId="1" applyNumberFormat="1" applyFont="1" applyBorder="1" applyAlignment="1">
      <alignment horizontal="right"/>
    </xf>
    <xf numFmtId="4" fontId="3" fillId="0" borderId="10" xfId="1" applyNumberFormat="1" applyFont="1" applyBorder="1" applyAlignment="1">
      <alignment horizontal="right"/>
    </xf>
    <xf numFmtId="2" fontId="3" fillId="0" borderId="10" xfId="1" applyNumberFormat="1" applyFont="1" applyBorder="1"/>
    <xf numFmtId="4" fontId="3" fillId="0" borderId="7" xfId="1" applyNumberFormat="1" applyFont="1" applyBorder="1" applyAlignment="1">
      <alignment horizontal="right"/>
    </xf>
    <xf numFmtId="4" fontId="3" fillId="0" borderId="10" xfId="1" applyNumberFormat="1" applyFont="1" applyBorder="1"/>
    <xf numFmtId="165" fontId="3" fillId="0" borderId="9" xfId="2" applyNumberFormat="1" applyFont="1" applyFill="1" applyBorder="1" applyAlignment="1">
      <alignment horizontal="right"/>
    </xf>
    <xf numFmtId="4" fontId="3" fillId="0" borderId="9" xfId="1" applyNumberFormat="1" applyFont="1" applyBorder="1"/>
    <xf numFmtId="0" fontId="3" fillId="0" borderId="7" xfId="1" applyFont="1" applyBorder="1"/>
    <xf numFmtId="2" fontId="3" fillId="0" borderId="1" xfId="1" applyNumberFormat="1" applyFont="1" applyBorder="1" applyAlignment="1">
      <alignment horizontal="right"/>
    </xf>
    <xf numFmtId="2" fontId="3" fillId="0" borderId="7" xfId="1" applyNumberFormat="1" applyFont="1" applyBorder="1" applyAlignment="1">
      <alignment horizontal="right"/>
    </xf>
    <xf numFmtId="2" fontId="3" fillId="0" borderId="7" xfId="1" applyNumberFormat="1" applyFont="1" applyBorder="1"/>
    <xf numFmtId="0" fontId="3" fillId="2" borderId="9" xfId="1" applyFont="1" applyFill="1" applyBorder="1"/>
    <xf numFmtId="4" fontId="3" fillId="2" borderId="12" xfId="1" applyNumberFormat="1" applyFont="1" applyFill="1" applyBorder="1" applyAlignment="1">
      <alignment horizontal="right"/>
    </xf>
    <xf numFmtId="4" fontId="3" fillId="2" borderId="10" xfId="1" applyNumberFormat="1" applyFont="1" applyFill="1" applyBorder="1" applyAlignment="1">
      <alignment horizontal="right"/>
    </xf>
    <xf numFmtId="165" fontId="3" fillId="2" borderId="10" xfId="2" applyNumberFormat="1" applyFont="1" applyFill="1" applyBorder="1" applyAlignment="1">
      <alignment horizontal="right"/>
    </xf>
    <xf numFmtId="4" fontId="3" fillId="2" borderId="9" xfId="1" applyNumberFormat="1" applyFont="1" applyFill="1" applyBorder="1"/>
    <xf numFmtId="2" fontId="3" fillId="0" borderId="9" xfId="1" applyNumberFormat="1" applyFont="1" applyBorder="1"/>
    <xf numFmtId="2" fontId="3" fillId="0" borderId="9" xfId="1" applyNumberFormat="1" applyFon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4" fontId="3" fillId="0" borderId="3" xfId="1" applyNumberFormat="1" applyFont="1" applyBorder="1" applyAlignment="1">
      <alignment horizontal="right"/>
    </xf>
    <xf numFmtId="4" fontId="3" fillId="2" borderId="9" xfId="1" applyNumberFormat="1" applyFont="1" applyFill="1" applyBorder="1" applyAlignment="1">
      <alignment horizontal="right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4" fontId="3" fillId="4" borderId="9" xfId="1" applyNumberFormat="1" applyFont="1" applyFill="1" applyBorder="1" applyAlignment="1">
      <alignment horizontal="right"/>
    </xf>
    <xf numFmtId="165" fontId="3" fillId="0" borderId="10" xfId="2" applyNumberFormat="1" applyFont="1" applyBorder="1" applyAlignment="1"/>
    <xf numFmtId="0" fontId="3" fillId="0" borderId="11" xfId="1" applyFont="1" applyBorder="1"/>
    <xf numFmtId="4" fontId="3" fillId="0" borderId="11" xfId="1" applyNumberFormat="1" applyFont="1" applyBorder="1" applyAlignment="1">
      <alignment horizontal="right"/>
    </xf>
    <xf numFmtId="4" fontId="3" fillId="0" borderId="0" xfId="1" applyNumberFormat="1" applyFont="1" applyAlignment="1">
      <alignment horizontal="right"/>
    </xf>
    <xf numFmtId="165" fontId="3" fillId="2" borderId="10" xfId="2" applyNumberFormat="1" applyFont="1" applyFill="1" applyBorder="1" applyAlignment="1"/>
    <xf numFmtId="2" fontId="3" fillId="3" borderId="9" xfId="1" applyNumberFormat="1" applyFont="1" applyFill="1" applyBorder="1" applyAlignment="1">
      <alignment horizontal="right"/>
    </xf>
    <xf numFmtId="2" fontId="3" fillId="4" borderId="9" xfId="1" applyNumberFormat="1" applyFont="1" applyFill="1" applyBorder="1" applyAlignment="1">
      <alignment horizontal="right"/>
    </xf>
    <xf numFmtId="2" fontId="3" fillId="0" borderId="10" xfId="1" applyNumberFormat="1" applyFont="1" applyBorder="1" applyAlignment="1">
      <alignment horizontal="right"/>
    </xf>
    <xf numFmtId="2" fontId="3" fillId="2" borderId="10" xfId="1" applyNumberFormat="1" applyFont="1" applyFill="1" applyBorder="1" applyAlignment="1">
      <alignment horizontal="right"/>
    </xf>
    <xf numFmtId="0" fontId="3" fillId="3" borderId="0" xfId="1" applyFont="1" applyFill="1"/>
    <xf numFmtId="4" fontId="3" fillId="3" borderId="0" xfId="1" applyNumberFormat="1" applyFont="1" applyFill="1" applyAlignment="1">
      <alignment horizontal="right"/>
    </xf>
    <xf numFmtId="2" fontId="3" fillId="3" borderId="0" xfId="1" applyNumberFormat="1" applyFont="1" applyFill="1" applyAlignment="1">
      <alignment horizontal="right"/>
    </xf>
    <xf numFmtId="165" fontId="3" fillId="0" borderId="9" xfId="2" applyNumberFormat="1" applyFont="1" applyBorder="1" applyAlignment="1">
      <alignment horizontal="right"/>
    </xf>
    <xf numFmtId="165" fontId="3" fillId="4" borderId="9" xfId="2" applyNumberFormat="1" applyFont="1" applyFill="1" applyBorder="1" applyAlignment="1">
      <alignment horizontal="right"/>
    </xf>
    <xf numFmtId="4" fontId="3" fillId="0" borderId="8" xfId="1" applyNumberFormat="1" applyFont="1" applyBorder="1" applyAlignment="1">
      <alignment horizontal="right"/>
    </xf>
    <xf numFmtId="0" fontId="3" fillId="0" borderId="7" xfId="1" applyFont="1" applyBorder="1" applyAlignment="1">
      <alignment horizontal="left"/>
    </xf>
    <xf numFmtId="2" fontId="3" fillId="0" borderId="0" xfId="1" applyNumberFormat="1" applyFont="1" applyAlignment="1">
      <alignment horizontal="right"/>
    </xf>
    <xf numFmtId="4" fontId="3" fillId="0" borderId="13" xfId="1" applyNumberFormat="1" applyFont="1" applyBorder="1" applyAlignment="1">
      <alignment horizontal="right"/>
    </xf>
    <xf numFmtId="4" fontId="3" fillId="0" borderId="12" xfId="1" applyNumberFormat="1" applyFont="1" applyBorder="1" applyAlignment="1">
      <alignment horizontal="right"/>
    </xf>
    <xf numFmtId="0" fontId="3" fillId="0" borderId="4" xfId="1" applyFont="1" applyBorder="1"/>
    <xf numFmtId="0" fontId="2" fillId="0" borderId="9" xfId="1" applyFont="1" applyBorder="1"/>
    <xf numFmtId="0" fontId="2" fillId="2" borderId="9" xfId="1" applyFont="1" applyFill="1" applyBorder="1"/>
    <xf numFmtId="0" fontId="4" fillId="0" borderId="0" xfId="0" applyFont="1"/>
    <xf numFmtId="2" fontId="3" fillId="0" borderId="9" xfId="3" applyNumberFormat="1" applyFont="1" applyFill="1" applyBorder="1" applyAlignment="1">
      <alignment horizontal="right"/>
    </xf>
    <xf numFmtId="2" fontId="3" fillId="0" borderId="10" xfId="3" applyNumberFormat="1" applyFont="1" applyFill="1" applyBorder="1" applyAlignment="1">
      <alignment horizontal="right"/>
    </xf>
    <xf numFmtId="2" fontId="3" fillId="0" borderId="1" xfId="3" applyNumberFormat="1" applyFont="1" applyFill="1" applyBorder="1" applyAlignment="1">
      <alignment horizontal="right"/>
    </xf>
    <xf numFmtId="2" fontId="3" fillId="2" borderId="9" xfId="3" applyNumberFormat="1" applyFont="1" applyFill="1" applyBorder="1" applyAlignment="1">
      <alignment horizontal="right"/>
    </xf>
    <xf numFmtId="0" fontId="6" fillId="5" borderId="0" xfId="1" applyFont="1" applyFill="1"/>
    <xf numFmtId="0" fontId="6" fillId="3" borderId="0" xfId="1" applyFont="1" applyFill="1"/>
    <xf numFmtId="2" fontId="3" fillId="0" borderId="9" xfId="3" applyNumberFormat="1" applyFont="1" applyBorder="1" applyAlignment="1"/>
    <xf numFmtId="2" fontId="3" fillId="0" borderId="7" xfId="3" applyNumberFormat="1" applyFont="1" applyBorder="1" applyAlignment="1"/>
    <xf numFmtId="2" fontId="3" fillId="0" borderId="9" xfId="3" applyNumberFormat="1" applyFont="1" applyBorder="1"/>
    <xf numFmtId="2" fontId="3" fillId="2" borderId="9" xfId="3" applyNumberFormat="1" applyFont="1" applyFill="1" applyBorder="1"/>
    <xf numFmtId="2" fontId="3" fillId="0" borderId="9" xfId="3" applyNumberFormat="1" applyFont="1" applyBorder="1" applyAlignment="1">
      <alignment horizontal="right"/>
    </xf>
    <xf numFmtId="2" fontId="3" fillId="0" borderId="11" xfId="3" applyNumberFormat="1" applyFont="1" applyBorder="1" applyAlignment="1">
      <alignment horizontal="right"/>
    </xf>
    <xf numFmtId="2" fontId="3" fillId="0" borderId="1" xfId="3" applyNumberFormat="1" applyFont="1" applyBorder="1" applyAlignment="1">
      <alignment horizontal="right"/>
    </xf>
    <xf numFmtId="2" fontId="3" fillId="0" borderId="10" xfId="3" applyNumberFormat="1" applyFont="1" applyBorder="1" applyAlignment="1">
      <alignment horizontal="right"/>
    </xf>
    <xf numFmtId="0" fontId="3" fillId="2" borderId="9" xfId="3" applyNumberFormat="1" applyFont="1" applyFill="1" applyBorder="1" applyAlignment="1">
      <alignment horizontal="right"/>
    </xf>
    <xf numFmtId="0" fontId="6" fillId="0" borderId="0" xfId="1" applyFont="1"/>
    <xf numFmtId="2" fontId="3" fillId="0" borderId="7" xfId="3" applyNumberFormat="1" applyFont="1" applyBorder="1" applyAlignment="1">
      <alignment horizontal="right"/>
    </xf>
    <xf numFmtId="4" fontId="3" fillId="3" borderId="9" xfId="1" applyNumberFormat="1" applyFont="1" applyFill="1" applyBorder="1" applyAlignment="1">
      <alignment horizontal="right"/>
    </xf>
    <xf numFmtId="2" fontId="3" fillId="4" borderId="9" xfId="3" applyNumberFormat="1" applyFont="1" applyFill="1" applyBorder="1" applyAlignment="1">
      <alignment horizontal="right"/>
    </xf>
    <xf numFmtId="164" fontId="4" fillId="0" borderId="9" xfId="3" applyFont="1" applyBorder="1"/>
    <xf numFmtId="164" fontId="7" fillId="0" borderId="9" xfId="3" applyFont="1" applyBorder="1"/>
    <xf numFmtId="164" fontId="7" fillId="4" borderId="9" xfId="3" applyFont="1" applyFill="1" applyBorder="1"/>
    <xf numFmtId="0" fontId="2" fillId="2" borderId="1" xfId="1" applyFont="1" applyFill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3" fillId="0" borderId="0" xfId="1" applyFont="1" applyAlignment="1">
      <alignment horizontal="left" indent="1"/>
    </xf>
    <xf numFmtId="2" fontId="3" fillId="3" borderId="11" xfId="0" applyNumberFormat="1" applyFont="1" applyFill="1" applyBorder="1" applyAlignment="1">
      <alignment horizontal="center"/>
    </xf>
    <xf numFmtId="4" fontId="8" fillId="0" borderId="0" xfId="1" applyNumberFormat="1" applyFont="1" applyAlignment="1">
      <alignment horizontal="center"/>
    </xf>
    <xf numFmtId="0" fontId="9" fillId="0" borderId="0" xfId="0" applyFont="1"/>
    <xf numFmtId="0" fontId="3" fillId="3" borderId="9" xfId="0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0" xfId="3" applyNumberFormat="1" applyFont="1" applyFill="1" applyBorder="1" applyAlignment="1">
      <alignment horizontal="right"/>
    </xf>
    <xf numFmtId="0" fontId="3" fillId="0" borderId="2" xfId="1" applyFont="1" applyBorder="1"/>
    <xf numFmtId="0" fontId="3" fillId="0" borderId="13" xfId="1" applyFont="1" applyBorder="1"/>
    <xf numFmtId="0" fontId="3" fillId="0" borderId="14" xfId="1" applyFont="1" applyBorder="1"/>
    <xf numFmtId="0" fontId="2" fillId="0" borderId="13" xfId="1" applyFont="1" applyBorder="1"/>
    <xf numFmtId="0" fontId="2" fillId="2" borderId="13" xfId="1" applyFont="1" applyFill="1" applyBorder="1"/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0" fontId="2" fillId="2" borderId="3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4" borderId="8" xfId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0" fontId="2" fillId="2" borderId="13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164" fontId="7" fillId="4" borderId="9" xfId="3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10" fillId="0" borderId="0" xfId="0" applyFont="1"/>
    <xf numFmtId="0" fontId="6" fillId="5" borderId="2" xfId="1" applyFont="1" applyFill="1" applyBorder="1"/>
    <xf numFmtId="0" fontId="6" fillId="5" borderId="5" xfId="1" applyFont="1" applyFill="1" applyBorder="1"/>
    <xf numFmtId="0" fontId="6" fillId="5" borderId="6" xfId="1" applyFont="1" applyFill="1" applyBorder="1"/>
    <xf numFmtId="0" fontId="6" fillId="5" borderId="3" xfId="1" applyFont="1" applyFill="1" applyBorder="1"/>
    <xf numFmtId="0" fontId="6" fillId="5" borderId="1" xfId="1" applyFont="1" applyFill="1" applyBorder="1"/>
    <xf numFmtId="0" fontId="6" fillId="5" borderId="8" xfId="1" applyFont="1" applyFill="1" applyBorder="1"/>
    <xf numFmtId="0" fontId="6" fillId="5" borderId="13" xfId="1" applyFont="1" applyFill="1" applyBorder="1"/>
    <xf numFmtId="0" fontId="6" fillId="5" borderId="10" xfId="1" applyFont="1" applyFill="1" applyBorder="1"/>
    <xf numFmtId="0" fontId="6" fillId="5" borderId="12" xfId="1" applyFont="1" applyFill="1" applyBorder="1"/>
    <xf numFmtId="164" fontId="7" fillId="0" borderId="9" xfId="3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6" fillId="3" borderId="3" xfId="1" applyFont="1" applyFill="1" applyBorder="1"/>
    <xf numFmtId="0" fontId="6" fillId="3" borderId="1" xfId="1" applyFont="1" applyFill="1" applyBorder="1"/>
    <xf numFmtId="0" fontId="6" fillId="3" borderId="6" xfId="1" applyFont="1" applyFill="1" applyBorder="1"/>
    <xf numFmtId="0" fontId="6" fillId="3" borderId="8" xfId="1" applyFont="1" applyFill="1" applyBorder="1"/>
    <xf numFmtId="0" fontId="2" fillId="2" borderId="3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4" borderId="8" xfId="1" applyFont="1" applyFill="1" applyBorder="1" applyAlignment="1">
      <alignment horizontal="left" vertical="top"/>
    </xf>
    <xf numFmtId="4" fontId="3" fillId="3" borderId="10" xfId="1" applyNumberFormat="1" applyFont="1" applyFill="1" applyBorder="1" applyAlignment="1">
      <alignment horizontal="right"/>
    </xf>
    <xf numFmtId="4" fontId="3" fillId="3" borderId="7" xfId="1" applyNumberFormat="1" applyFont="1" applyFill="1" applyBorder="1" applyAlignment="1">
      <alignment horizontal="right"/>
    </xf>
    <xf numFmtId="4" fontId="3" fillId="3" borderId="11" xfId="1" applyNumberFormat="1" applyFont="1" applyFill="1" applyBorder="1" applyAlignment="1">
      <alignment horizontal="right"/>
    </xf>
    <xf numFmtId="0" fontId="3" fillId="2" borderId="4" xfId="1" applyFont="1" applyFill="1" applyBorder="1"/>
    <xf numFmtId="2" fontId="3" fillId="4" borderId="4" xfId="0" applyNumberFormat="1" applyFont="1" applyFill="1" applyBorder="1" applyAlignment="1">
      <alignment horizontal="center"/>
    </xf>
    <xf numFmtId="4" fontId="3" fillId="2" borderId="6" xfId="1" applyNumberFormat="1" applyFont="1" applyFill="1" applyBorder="1" applyAlignment="1">
      <alignment horizontal="right"/>
    </xf>
    <xf numFmtId="4" fontId="3" fillId="2" borderId="5" xfId="1" applyNumberFormat="1" applyFont="1" applyFill="1" applyBorder="1" applyAlignment="1">
      <alignment horizontal="right"/>
    </xf>
    <xf numFmtId="2" fontId="3" fillId="2" borderId="4" xfId="3" applyNumberFormat="1" applyFont="1" applyFill="1" applyBorder="1" applyAlignment="1">
      <alignment horizontal="right"/>
    </xf>
    <xf numFmtId="165" fontId="3" fillId="2" borderId="5" xfId="2" applyNumberFormat="1" applyFont="1" applyFill="1" applyBorder="1" applyAlignment="1">
      <alignment horizontal="right"/>
    </xf>
    <xf numFmtId="0" fontId="6" fillId="3" borderId="9" xfId="1" applyFont="1" applyFill="1" applyBorder="1"/>
    <xf numFmtId="0" fontId="6" fillId="3" borderId="13" xfId="1" applyFont="1" applyFill="1" applyBorder="1"/>
    <xf numFmtId="0" fontId="6" fillId="3" borderId="2" xfId="1" applyFont="1" applyFill="1" applyBorder="1"/>
    <xf numFmtId="0" fontId="6" fillId="3" borderId="14" xfId="1" applyFont="1" applyFill="1" applyBorder="1"/>
    <xf numFmtId="165" fontId="3" fillId="2" borderId="9" xfId="2" applyNumberFormat="1" applyFont="1" applyFill="1" applyBorder="1" applyAlignment="1">
      <alignment horizontal="right"/>
    </xf>
    <xf numFmtId="0" fontId="0" fillId="3" borderId="0" xfId="0" applyFill="1"/>
    <xf numFmtId="2" fontId="2" fillId="0" borderId="1" xfId="3" applyNumberFormat="1" applyFont="1" applyBorder="1" applyAlignment="1">
      <alignment horizontal="right"/>
    </xf>
    <xf numFmtId="0" fontId="6" fillId="5" borderId="9" xfId="1" applyFont="1" applyFill="1" applyBorder="1"/>
    <xf numFmtId="2" fontId="3" fillId="2" borderId="4" xfId="0" applyNumberFormat="1" applyFont="1" applyFill="1" applyBorder="1" applyAlignment="1">
      <alignment horizontal="center"/>
    </xf>
    <xf numFmtId="4" fontId="3" fillId="2" borderId="4" xfId="1" applyNumberFormat="1" applyFont="1" applyFill="1" applyBorder="1" applyAlignment="1">
      <alignment horizontal="right"/>
    </xf>
    <xf numFmtId="4" fontId="3" fillId="4" borderId="4" xfId="1" applyNumberFormat="1" applyFont="1" applyFill="1" applyBorder="1" applyAlignment="1">
      <alignment horizontal="right"/>
    </xf>
    <xf numFmtId="165" fontId="3" fillId="4" borderId="4" xfId="2" applyNumberFormat="1" applyFont="1" applyFill="1" applyBorder="1" applyAlignment="1">
      <alignment horizontal="right"/>
    </xf>
    <xf numFmtId="4" fontId="3" fillId="2" borderId="4" xfId="1" applyNumberFormat="1" applyFont="1" applyFill="1" applyBorder="1"/>
    <xf numFmtId="0" fontId="6" fillId="3" borderId="0" xfId="1" applyFont="1" applyFill="1" applyBorder="1"/>
    <xf numFmtId="0" fontId="2" fillId="6" borderId="2" xfId="1" applyFont="1" applyFill="1" applyBorder="1"/>
    <xf numFmtId="0" fontId="2" fillId="6" borderId="5" xfId="1" applyFont="1" applyFill="1" applyBorder="1"/>
    <xf numFmtId="0" fontId="3" fillId="6" borderId="5" xfId="1" applyFont="1" applyFill="1" applyBorder="1"/>
    <xf numFmtId="0" fontId="3" fillId="6" borderId="6" xfId="1" applyFont="1" applyFill="1" applyBorder="1"/>
    <xf numFmtId="0" fontId="2" fillId="6" borderId="3" xfId="1" applyFont="1" applyFill="1" applyBorder="1"/>
    <xf numFmtId="0" fontId="2" fillId="6" borderId="1" xfId="1" applyFont="1" applyFill="1" applyBorder="1"/>
    <xf numFmtId="0" fontId="3" fillId="6" borderId="1" xfId="1" applyFont="1" applyFill="1" applyBorder="1"/>
    <xf numFmtId="0" fontId="3" fillId="6" borderId="8" xfId="1" applyFont="1" applyFill="1" applyBorder="1"/>
    <xf numFmtId="0" fontId="3" fillId="6" borderId="4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center"/>
    </xf>
    <xf numFmtId="2" fontId="3" fillId="6" borderId="7" xfId="0" applyNumberFormat="1" applyFont="1" applyFill="1" applyBorder="1" applyAlignment="1">
      <alignment horizontal="center"/>
    </xf>
    <xf numFmtId="2" fontId="3" fillId="6" borderId="4" xfId="0" applyNumberFormat="1" applyFont="1" applyFill="1" applyBorder="1" applyAlignment="1">
      <alignment horizontal="center"/>
    </xf>
    <xf numFmtId="0" fontId="3" fillId="6" borderId="4" xfId="1" applyFont="1" applyFill="1" applyBorder="1"/>
    <xf numFmtId="4" fontId="3" fillId="6" borderId="6" xfId="1" applyNumberFormat="1" applyFont="1" applyFill="1" applyBorder="1" applyAlignment="1">
      <alignment horizontal="right"/>
    </xf>
    <xf numFmtId="4" fontId="3" fillId="6" borderId="5" xfId="1" applyNumberFormat="1" applyFont="1" applyFill="1" applyBorder="1" applyAlignment="1">
      <alignment horizontal="right"/>
    </xf>
    <xf numFmtId="2" fontId="3" fillId="6" borderId="4" xfId="3" applyNumberFormat="1" applyFont="1" applyFill="1" applyBorder="1" applyAlignment="1">
      <alignment horizontal="right"/>
    </xf>
    <xf numFmtId="165" fontId="3" fillId="6" borderId="5" xfId="2" applyNumberFormat="1" applyFont="1" applyFill="1" applyBorder="1" applyAlignment="1">
      <alignment horizontal="right"/>
    </xf>
    <xf numFmtId="4" fontId="3" fillId="6" borderId="4" xfId="1" applyNumberFormat="1" applyFont="1" applyFill="1" applyBorder="1"/>
    <xf numFmtId="0" fontId="3" fillId="6" borderId="9" xfId="1" applyFont="1" applyFill="1" applyBorder="1"/>
    <xf numFmtId="4" fontId="3" fillId="6" borderId="9" xfId="1" applyNumberFormat="1" applyFont="1" applyFill="1" applyBorder="1" applyAlignment="1">
      <alignment horizontal="right"/>
    </xf>
    <xf numFmtId="4" fontId="3" fillId="6" borderId="10" xfId="1" applyNumberFormat="1" applyFont="1" applyFill="1" applyBorder="1" applyAlignment="1">
      <alignment horizontal="right"/>
    </xf>
    <xf numFmtId="2" fontId="3" fillId="6" borderId="9" xfId="3" applyNumberFormat="1" applyFont="1" applyFill="1" applyBorder="1" applyAlignment="1">
      <alignment horizontal="right"/>
    </xf>
    <xf numFmtId="0" fontId="3" fillId="6" borderId="9" xfId="0" applyFont="1" applyFill="1" applyBorder="1" applyAlignment="1">
      <alignment horizontal="center"/>
    </xf>
    <xf numFmtId="2" fontId="3" fillId="6" borderId="9" xfId="3" applyNumberFormat="1" applyFont="1" applyFill="1" applyBorder="1"/>
    <xf numFmtId="2" fontId="3" fillId="6" borderId="11" xfId="0" applyNumberFormat="1" applyFont="1" applyFill="1" applyBorder="1" applyAlignment="1">
      <alignment horizontal="center"/>
    </xf>
    <xf numFmtId="4" fontId="3" fillId="6" borderId="12" xfId="1" applyNumberFormat="1" applyFont="1" applyFill="1" applyBorder="1" applyAlignment="1">
      <alignment horizontal="right"/>
    </xf>
    <xf numFmtId="165" fontId="3" fillId="6" borderId="10" xfId="2" applyNumberFormat="1" applyFont="1" applyFill="1" applyBorder="1" applyAlignment="1"/>
    <xf numFmtId="2" fontId="3" fillId="6" borderId="9" xfId="1" applyNumberFormat="1" applyFont="1" applyFill="1" applyBorder="1" applyAlignment="1">
      <alignment horizontal="right"/>
    </xf>
    <xf numFmtId="2" fontId="3" fillId="6" borderId="10" xfId="1" applyNumberFormat="1" applyFont="1" applyFill="1" applyBorder="1" applyAlignment="1">
      <alignment horizontal="right"/>
    </xf>
    <xf numFmtId="4" fontId="3" fillId="6" borderId="4" xfId="1" applyNumberFormat="1" applyFont="1" applyFill="1" applyBorder="1" applyAlignment="1">
      <alignment horizontal="right"/>
    </xf>
    <xf numFmtId="165" fontId="3" fillId="6" borderId="4" xfId="2" applyNumberFormat="1" applyFont="1" applyFill="1" applyBorder="1" applyAlignment="1">
      <alignment horizontal="right"/>
    </xf>
    <xf numFmtId="165" fontId="3" fillId="6" borderId="9" xfId="2" applyNumberFormat="1" applyFont="1" applyFill="1" applyBorder="1" applyAlignment="1">
      <alignment horizontal="right"/>
    </xf>
    <xf numFmtId="0" fontId="2" fillId="6" borderId="13" xfId="1" applyFont="1" applyFill="1" applyBorder="1" applyAlignment="1">
      <alignment vertical="center"/>
    </xf>
    <xf numFmtId="0" fontId="2" fillId="6" borderId="9" xfId="1" applyFont="1" applyFill="1" applyBorder="1" applyAlignment="1">
      <alignment vertical="center"/>
    </xf>
    <xf numFmtId="164" fontId="7" fillId="6" borderId="9" xfId="3" applyFont="1" applyFill="1" applyBorder="1" applyAlignment="1">
      <alignment vertical="center"/>
    </xf>
  </cellXfs>
  <cellStyles count="4">
    <cellStyle name="Dziesiętny" xfId="3" builtinId="3"/>
    <cellStyle name="Dziesiętny 2" xfId="2" xr:uid="{00000000-0005-0000-0000-000001000000}"/>
    <cellStyle name="Normalny" xfId="0" builtinId="0"/>
    <cellStyle name="Normalny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395F1-E943-483E-A47B-5E0300C290DB}">
  <dimension ref="A1:G124"/>
  <sheetViews>
    <sheetView zoomScale="98" zoomScaleNormal="98" workbookViewId="0">
      <selection activeCell="E13" sqref="E13"/>
    </sheetView>
  </sheetViews>
  <sheetFormatPr defaultRowHeight="14"/>
  <cols>
    <col min="1" max="1" width="28.5" customWidth="1"/>
    <col min="2" max="2" width="15.25" customWidth="1"/>
    <col min="3" max="3" width="15.83203125" customWidth="1"/>
    <col min="4" max="4" width="12.75" customWidth="1"/>
    <col min="5" max="5" width="12.08203125" customWidth="1"/>
    <col min="6" max="6" width="14" customWidth="1"/>
    <col min="7" max="7" width="16.7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109</v>
      </c>
      <c r="B2" s="124"/>
      <c r="C2" s="125"/>
      <c r="D2" s="125"/>
      <c r="E2" s="125"/>
      <c r="F2" s="125"/>
      <c r="G2" s="126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11706.39</v>
      </c>
      <c r="D8" s="19">
        <v>280.23</v>
      </c>
      <c r="E8" s="67">
        <v>3888.41</v>
      </c>
      <c r="F8" s="120">
        <v>4730.28</v>
      </c>
      <c r="G8" s="21">
        <f t="shared" ref="G8:G14" si="0">SUM(C8:F8)</f>
        <v>20605.309999999998</v>
      </c>
    </row>
    <row r="9" spans="1:7" ht="15.5">
      <c r="A9" s="17" t="s">
        <v>10</v>
      </c>
      <c r="B9" s="92">
        <v>5338.3</v>
      </c>
      <c r="C9" s="18">
        <v>47617.82</v>
      </c>
      <c r="D9" s="19">
        <v>1813.83</v>
      </c>
      <c r="E9" s="67">
        <v>47114.53</v>
      </c>
      <c r="F9" s="20">
        <v>22137.09</v>
      </c>
      <c r="G9" s="18">
        <f t="shared" si="0"/>
        <v>118683.26999999999</v>
      </c>
    </row>
    <row r="10" spans="1:7" ht="15.5">
      <c r="A10" s="17" t="s">
        <v>11</v>
      </c>
      <c r="B10" s="92">
        <v>7223.3</v>
      </c>
      <c r="C10" s="18">
        <v>23269.4</v>
      </c>
      <c r="D10" s="19">
        <v>376.01</v>
      </c>
      <c r="E10" s="67">
        <v>20638.150000000001</v>
      </c>
      <c r="F10" s="23">
        <v>22040.63</v>
      </c>
      <c r="G10" s="18">
        <f t="shared" si="0"/>
        <v>66324.19</v>
      </c>
    </row>
    <row r="11" spans="1:7" ht="15.5">
      <c r="A11" s="17" t="s">
        <v>12</v>
      </c>
      <c r="B11" s="92">
        <v>5395</v>
      </c>
      <c r="C11" s="18">
        <v>28399.43</v>
      </c>
      <c r="D11" s="19">
        <v>469.66</v>
      </c>
      <c r="E11" s="67">
        <v>19284.13</v>
      </c>
      <c r="F11" s="22">
        <v>28618.75</v>
      </c>
      <c r="G11" s="18">
        <f t="shared" si="0"/>
        <v>76771.97</v>
      </c>
    </row>
    <row r="12" spans="1:7" ht="15.5">
      <c r="A12" s="17" t="s">
        <v>13</v>
      </c>
      <c r="B12" s="92">
        <v>3856.3</v>
      </c>
      <c r="C12" s="18">
        <v>19110.13</v>
      </c>
      <c r="D12" s="19">
        <v>199.04</v>
      </c>
      <c r="E12" s="67">
        <v>23752.02</v>
      </c>
      <c r="F12" s="22">
        <v>0</v>
      </c>
      <c r="G12" s="18">
        <f t="shared" si="0"/>
        <v>43061.19</v>
      </c>
    </row>
    <row r="13" spans="1:7" ht="15.5">
      <c r="A13" s="17" t="s">
        <v>14</v>
      </c>
      <c r="B13" s="92">
        <v>3917.53</v>
      </c>
      <c r="C13" s="19">
        <v>25516.03</v>
      </c>
      <c r="D13" s="18">
        <v>764.01</v>
      </c>
      <c r="E13" s="68">
        <v>36765.599999999999</v>
      </c>
      <c r="F13" s="24">
        <v>17830.78</v>
      </c>
      <c r="G13" s="18">
        <f t="shared" si="0"/>
        <v>80876.42</v>
      </c>
    </row>
    <row r="14" spans="1:7" ht="15.5">
      <c r="A14" s="25" t="s">
        <v>15</v>
      </c>
      <c r="B14" s="113">
        <v>0</v>
      </c>
      <c r="C14" s="26">
        <v>814.36</v>
      </c>
      <c r="D14" s="27">
        <v>13.33</v>
      </c>
      <c r="E14" s="69">
        <v>0</v>
      </c>
      <c r="F14" s="28">
        <v>0</v>
      </c>
      <c r="G14" s="27">
        <f t="shared" si="0"/>
        <v>827.69</v>
      </c>
    </row>
    <row r="15" spans="1:7" ht="15.5">
      <c r="A15" s="29" t="s">
        <v>16</v>
      </c>
      <c r="B15" s="92">
        <f t="shared" ref="B15:F15" si="1">SUM(B8:B14)</f>
        <v>28484.53</v>
      </c>
      <c r="C15" s="30">
        <f t="shared" si="1"/>
        <v>156433.56</v>
      </c>
      <c r="D15" s="31">
        <f t="shared" si="1"/>
        <v>3916.1099999999997</v>
      </c>
      <c r="E15" s="70">
        <f t="shared" si="1"/>
        <v>151442.84</v>
      </c>
      <c r="F15" s="32">
        <f t="shared" si="1"/>
        <v>95357.53</v>
      </c>
      <c r="G15" s="33">
        <f>SUM(G8:G14)</f>
        <v>407150.04</v>
      </c>
    </row>
    <row r="16" spans="1:7">
      <c r="A16" s="140" t="s">
        <v>111</v>
      </c>
      <c r="B16" s="141"/>
      <c r="C16" s="141"/>
      <c r="D16" s="141"/>
      <c r="E16" s="141"/>
      <c r="F16" s="141"/>
      <c r="G16" s="142"/>
    </row>
    <row r="17" spans="1:7" ht="15.5" customHeight="1">
      <c r="A17" s="140" t="s">
        <v>110</v>
      </c>
      <c r="B17" s="141"/>
      <c r="C17" s="141"/>
      <c r="D17" s="141"/>
      <c r="E17" s="141"/>
      <c r="F17" s="141"/>
      <c r="G17" s="143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16514.349999999999</v>
      </c>
      <c r="D24" s="19">
        <v>217.93</v>
      </c>
      <c r="E24" s="73">
        <v>29663.5</v>
      </c>
      <c r="F24" s="35">
        <v>45939.74</v>
      </c>
      <c r="G24" s="21">
        <f>SUM(C24:F24)</f>
        <v>92335.51999999999</v>
      </c>
    </row>
    <row r="25" spans="1:7" ht="15.5">
      <c r="A25" s="17" t="s">
        <v>19</v>
      </c>
      <c r="B25" s="92">
        <v>3379.8</v>
      </c>
      <c r="C25" s="18">
        <v>16546.98</v>
      </c>
      <c r="D25" s="19">
        <v>192.47</v>
      </c>
      <c r="E25" s="74">
        <v>18711.72</v>
      </c>
      <c r="F25" s="19">
        <v>-9484.4699999999993</v>
      </c>
      <c r="G25" s="18">
        <f>SUM(C25:F25)</f>
        <v>25966.699999999997</v>
      </c>
    </row>
    <row r="26" spans="1:7" ht="15.5">
      <c r="A26" s="25" t="s">
        <v>20</v>
      </c>
      <c r="B26" s="113">
        <v>3569.01</v>
      </c>
      <c r="C26" s="21">
        <v>31007.79</v>
      </c>
      <c r="D26" s="36">
        <v>454.83</v>
      </c>
      <c r="E26" s="73">
        <v>14117.02</v>
      </c>
      <c r="F26" s="37">
        <v>4742.3500000000004</v>
      </c>
      <c r="G26" s="21">
        <f>SUM(C26:F26)</f>
        <v>50321.99</v>
      </c>
    </row>
    <row r="27" spans="1:7" ht="15.5">
      <c r="A27" s="25" t="s">
        <v>15</v>
      </c>
      <c r="B27" s="113">
        <v>0</v>
      </c>
      <c r="C27" s="21">
        <v>207.84</v>
      </c>
      <c r="D27" s="36">
        <v>5.47</v>
      </c>
      <c r="E27" s="28">
        <v>0</v>
      </c>
      <c r="F27" s="36">
        <v>0</v>
      </c>
      <c r="G27" s="21">
        <f>SUM(C27:F27)</f>
        <v>213.31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64276.959999999999</v>
      </c>
      <c r="D28" s="31">
        <f t="shared" si="2"/>
        <v>870.7</v>
      </c>
      <c r="E28" s="70">
        <f t="shared" si="2"/>
        <v>62492.240000000005</v>
      </c>
      <c r="F28" s="70">
        <f t="shared" si="2"/>
        <v>41197.619999999995</v>
      </c>
      <c r="G28" s="38">
        <f t="shared" si="2"/>
        <v>168837.52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29222.46</v>
      </c>
      <c r="D38" s="19">
        <v>489.37</v>
      </c>
      <c r="E38" s="75">
        <v>31736.29</v>
      </c>
      <c r="F38" s="18">
        <v>31754.560000000001</v>
      </c>
      <c r="G38" s="18">
        <f>SUM(C38:F38)</f>
        <v>93202.68</v>
      </c>
    </row>
    <row r="39" spans="1:7" ht="15.5">
      <c r="A39" s="29" t="s">
        <v>16</v>
      </c>
      <c r="B39" s="97">
        <f>SUM(B38)</f>
        <v>5359.66</v>
      </c>
      <c r="C39" s="38">
        <f>SUM(C38)</f>
        <v>29222.46</v>
      </c>
      <c r="D39" s="31">
        <f>SUM(D38)</f>
        <v>489.37</v>
      </c>
      <c r="E39" s="76">
        <f>SUM(E38)</f>
        <v>31736.29</v>
      </c>
      <c r="F39" s="43">
        <f>SUM(F38)</f>
        <v>31754.560000000001</v>
      </c>
      <c r="G39" s="38">
        <f>SUM(C39:F39)</f>
        <v>93202.68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25145.1</v>
      </c>
      <c r="D46" s="19">
        <v>353.63</v>
      </c>
      <c r="E46" s="77">
        <v>6988.11</v>
      </c>
      <c r="F46" s="44">
        <v>6390.4</v>
      </c>
      <c r="G46" s="18">
        <f>SUM(C46:F46)</f>
        <v>38877.24</v>
      </c>
    </row>
    <row r="47" spans="1:7" ht="15.5">
      <c r="A47" s="45" t="s">
        <v>25</v>
      </c>
      <c r="B47" s="114">
        <v>4352.3999999999996</v>
      </c>
      <c r="C47" s="46">
        <v>21840.59</v>
      </c>
      <c r="D47" s="47">
        <v>278.57</v>
      </c>
      <c r="E47" s="78">
        <v>-5063.72</v>
      </c>
      <c r="F47" s="47">
        <v>-3081.38</v>
      </c>
      <c r="G47" s="46">
        <f>SUM(C47:F47)</f>
        <v>13974.059999999998</v>
      </c>
    </row>
    <row r="48" spans="1:7" ht="15.5">
      <c r="A48" s="17" t="s">
        <v>26</v>
      </c>
      <c r="B48" s="92">
        <v>4367</v>
      </c>
      <c r="C48" s="18">
        <v>28730.5</v>
      </c>
      <c r="D48" s="19">
        <v>589.46</v>
      </c>
      <c r="E48" s="77">
        <v>15511.5</v>
      </c>
      <c r="F48" s="19">
        <v>3174.04</v>
      </c>
      <c r="G48" s="18">
        <f>SUM(C48:F48)</f>
        <v>48005.5</v>
      </c>
    </row>
    <row r="49" spans="1:7" ht="15.5">
      <c r="A49" s="17" t="s">
        <v>27</v>
      </c>
      <c r="B49" s="92">
        <v>4386</v>
      </c>
      <c r="C49" s="18">
        <v>26240.880000000001</v>
      </c>
      <c r="D49" s="18">
        <v>459.13</v>
      </c>
      <c r="E49" s="77">
        <v>35794.879999999997</v>
      </c>
      <c r="F49" s="18">
        <v>14163.46</v>
      </c>
      <c r="G49" s="18">
        <f>SUM(C49:F49)</f>
        <v>76658.350000000006</v>
      </c>
    </row>
    <row r="50" spans="1:7" ht="15.5">
      <c r="A50" s="25" t="s">
        <v>15</v>
      </c>
      <c r="B50" s="92">
        <v>0</v>
      </c>
      <c r="C50" s="26">
        <v>374.09</v>
      </c>
      <c r="D50" s="27">
        <v>4.5</v>
      </c>
      <c r="E50" s="79">
        <v>2834.39</v>
      </c>
      <c r="F50" s="27">
        <v>0</v>
      </c>
      <c r="G50" s="27">
        <f>SUM(C50:F50)</f>
        <v>3212.98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102331.16</v>
      </c>
      <c r="D51" s="31">
        <f t="shared" si="3"/>
        <v>1685.29</v>
      </c>
      <c r="E51" s="70">
        <f t="shared" si="3"/>
        <v>56065.159999999996</v>
      </c>
      <c r="F51" s="48">
        <f t="shared" si="3"/>
        <v>20646.519999999997</v>
      </c>
      <c r="G51" s="38">
        <f t="shared" si="3"/>
        <v>180728.13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358.48</v>
      </c>
      <c r="D59" s="19">
        <v>0</v>
      </c>
      <c r="E59" s="49">
        <v>0</v>
      </c>
      <c r="F59" s="35">
        <v>817</v>
      </c>
      <c r="G59" s="18">
        <f>SUM(C59:F59)</f>
        <v>1175.48</v>
      </c>
    </row>
    <row r="60" spans="1:7" ht="15.5">
      <c r="A60" s="29" t="s">
        <v>16</v>
      </c>
      <c r="B60" s="98">
        <f>SUM(B59)</f>
        <v>4163.2</v>
      </c>
      <c r="C60" s="38">
        <f>SUM(C59)</f>
        <v>358.48</v>
      </c>
      <c r="D60" s="31">
        <f>SUM(D59:D59)</f>
        <v>0</v>
      </c>
      <c r="E60" s="50">
        <v>0</v>
      </c>
      <c r="F60" s="50">
        <f>SUM(F59)</f>
        <v>817</v>
      </c>
      <c r="G60" s="38">
        <f>SUM(C60:F60)</f>
        <v>1175.48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17040.32</v>
      </c>
      <c r="D69" s="19">
        <v>126.87</v>
      </c>
      <c r="E69" s="77">
        <v>12422.24</v>
      </c>
      <c r="F69" s="51">
        <v>43178.33</v>
      </c>
      <c r="G69" s="18">
        <f t="shared" ref="G69:G74" si="4">SUM(C69:F69)</f>
        <v>72767.760000000009</v>
      </c>
    </row>
    <row r="70" spans="1:7" ht="15.5">
      <c r="A70" s="17" t="s">
        <v>32</v>
      </c>
      <c r="B70" s="92">
        <v>3353.2</v>
      </c>
      <c r="C70" s="18">
        <v>16702.759999999998</v>
      </c>
      <c r="D70" s="19">
        <v>142.87</v>
      </c>
      <c r="E70" s="77">
        <v>0</v>
      </c>
      <c r="F70" s="51">
        <v>0</v>
      </c>
      <c r="G70" s="18">
        <f t="shared" si="4"/>
        <v>16845.629999999997</v>
      </c>
    </row>
    <row r="71" spans="1:7" ht="15.5">
      <c r="A71" s="17" t="s">
        <v>33</v>
      </c>
      <c r="B71" s="92">
        <v>2205.1</v>
      </c>
      <c r="C71" s="18">
        <v>7187.73</v>
      </c>
      <c r="D71" s="19">
        <v>57.73</v>
      </c>
      <c r="E71" s="77">
        <v>0</v>
      </c>
      <c r="F71" s="51">
        <v>0</v>
      </c>
      <c r="G71" s="18">
        <f t="shared" si="4"/>
        <v>7245.4599999999991</v>
      </c>
    </row>
    <row r="72" spans="1:7" ht="15.5">
      <c r="A72" s="17" t="s">
        <v>34</v>
      </c>
      <c r="B72" s="92">
        <v>4173.4799999999996</v>
      </c>
      <c r="C72" s="19">
        <v>7650.59</v>
      </c>
      <c r="D72" s="18">
        <v>68.62</v>
      </c>
      <c r="E72" s="80">
        <v>0</v>
      </c>
      <c r="F72" s="35">
        <v>0</v>
      </c>
      <c r="G72" s="18">
        <f t="shared" si="4"/>
        <v>7719.21</v>
      </c>
    </row>
    <row r="73" spans="1:7" ht="15.5">
      <c r="A73" s="25" t="s">
        <v>35</v>
      </c>
      <c r="B73" s="113">
        <v>1710.1</v>
      </c>
      <c r="C73" s="36">
        <v>7085.29</v>
      </c>
      <c r="D73" s="27">
        <v>27.67</v>
      </c>
      <c r="E73" s="79">
        <v>0</v>
      </c>
      <c r="F73" s="27">
        <v>0</v>
      </c>
      <c r="G73" s="21">
        <f t="shared" si="4"/>
        <v>7112.96</v>
      </c>
    </row>
    <row r="74" spans="1:7" ht="15.5">
      <c r="A74" s="25" t="s">
        <v>15</v>
      </c>
      <c r="B74" s="113">
        <v>0</v>
      </c>
      <c r="C74" s="36">
        <v>1771.98</v>
      </c>
      <c r="D74" s="35">
        <v>21.45</v>
      </c>
      <c r="E74" s="79">
        <v>0</v>
      </c>
      <c r="F74" s="35">
        <v>0</v>
      </c>
      <c r="G74" s="21">
        <f t="shared" si="4"/>
        <v>1793.43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57438.67</v>
      </c>
      <c r="D75" s="31">
        <f t="shared" si="5"/>
        <v>445.21000000000004</v>
      </c>
      <c r="E75" s="81">
        <f t="shared" si="5"/>
        <v>12422.24</v>
      </c>
      <c r="F75" s="52">
        <f t="shared" si="5"/>
        <v>43178.33</v>
      </c>
      <c r="G75" s="38">
        <f t="shared" si="5"/>
        <v>113484.45000000001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32595.58</v>
      </c>
      <c r="D82" s="19">
        <v>554.58000000000004</v>
      </c>
      <c r="E82" s="18">
        <v>9637.2900000000009</v>
      </c>
      <c r="F82" s="56">
        <v>8157.81</v>
      </c>
      <c r="G82" s="18">
        <f>SUM(C82:F82)</f>
        <v>50945.26</v>
      </c>
    </row>
    <row r="83" spans="1:7" ht="15.5">
      <c r="A83" s="29" t="s">
        <v>16</v>
      </c>
      <c r="B83" s="98">
        <f>SUM(B82)</f>
        <v>5787</v>
      </c>
      <c r="C83" s="38">
        <f>SUM(C82)</f>
        <v>32595.58</v>
      </c>
      <c r="D83" s="31">
        <f>SUM(D82)</f>
        <v>554.58000000000004</v>
      </c>
      <c r="E83" s="43">
        <f>SUM(E82)</f>
        <v>9637.2900000000009</v>
      </c>
      <c r="F83" s="57">
        <f>SUM(F82)</f>
        <v>8157.81</v>
      </c>
      <c r="G83" s="38">
        <f>SUM(C83:F83)</f>
        <v>50945.26</v>
      </c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6675.47</v>
      </c>
      <c r="D90" s="19">
        <v>101.83</v>
      </c>
      <c r="E90" s="35">
        <v>0</v>
      </c>
      <c r="F90" s="51">
        <v>3763.15</v>
      </c>
      <c r="G90" s="18">
        <f>SUM(C90:F90)</f>
        <v>10540.45</v>
      </c>
    </row>
    <row r="91" spans="1:7" ht="15.5">
      <c r="A91" s="17" t="s">
        <v>40</v>
      </c>
      <c r="B91" s="92">
        <v>1475.3</v>
      </c>
      <c r="C91" s="18">
        <v>6431.7</v>
      </c>
      <c r="D91" s="19">
        <v>77.819999999999993</v>
      </c>
      <c r="E91" s="34">
        <v>1760.34</v>
      </c>
      <c r="F91" s="19">
        <v>-799.39</v>
      </c>
      <c r="G91" s="18">
        <f>SUM(C91:F91)</f>
        <v>7470.4699999999984</v>
      </c>
    </row>
    <row r="92" spans="1:7" ht="15.5">
      <c r="A92" s="17" t="s">
        <v>41</v>
      </c>
      <c r="B92" s="92">
        <v>1475.8</v>
      </c>
      <c r="C92" s="18">
        <v>8614.76</v>
      </c>
      <c r="D92" s="19">
        <v>112.02</v>
      </c>
      <c r="E92" s="35">
        <v>2305.92</v>
      </c>
      <c r="F92" s="19">
        <v>2127.37</v>
      </c>
      <c r="G92" s="18">
        <f>SUM(C92:F92)</f>
        <v>13160.07</v>
      </c>
    </row>
    <row r="93" spans="1:7" ht="15.5">
      <c r="A93" s="25" t="s">
        <v>42</v>
      </c>
      <c r="B93" s="113">
        <v>1471.9</v>
      </c>
      <c r="C93" s="21">
        <v>9181.98</v>
      </c>
      <c r="D93" s="36">
        <v>317.24</v>
      </c>
      <c r="E93" s="35">
        <v>0</v>
      </c>
      <c r="F93" s="36">
        <v>0</v>
      </c>
      <c r="G93" s="21">
        <f>SUM(C93:F93)</f>
        <v>9499.2199999999993</v>
      </c>
    </row>
    <row r="94" spans="1:7" ht="15.5">
      <c r="A94" s="25" t="s">
        <v>43</v>
      </c>
      <c r="B94" s="113">
        <v>7715.2</v>
      </c>
      <c r="C94" s="21">
        <v>28593.32</v>
      </c>
      <c r="D94" s="36">
        <v>458.9</v>
      </c>
      <c r="E94" s="83">
        <v>13043.64</v>
      </c>
      <c r="F94" s="58">
        <v>775.19</v>
      </c>
      <c r="G94" s="21">
        <f>SUM(C94:F94)</f>
        <v>42871.05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59497.229999999996</v>
      </c>
      <c r="D95" s="31">
        <f t="shared" si="6"/>
        <v>1067.81</v>
      </c>
      <c r="E95" s="70">
        <f t="shared" si="6"/>
        <v>17109.900000000001</v>
      </c>
      <c r="F95" s="32">
        <f t="shared" si="6"/>
        <v>5866.32</v>
      </c>
      <c r="G95" s="38">
        <f t="shared" si="6"/>
        <v>83541.260000000009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11277.27</v>
      </c>
      <c r="D103" s="18">
        <v>108.27</v>
      </c>
      <c r="E103" s="26">
        <v>9366.31</v>
      </c>
      <c r="F103" s="27">
        <v>17142.43</v>
      </c>
      <c r="G103" s="58">
        <f>SUM(C103:F103)</f>
        <v>37894.28</v>
      </c>
    </row>
    <row r="104" spans="1:7" ht="15.5">
      <c r="A104" s="17" t="s">
        <v>46</v>
      </c>
      <c r="B104" s="92">
        <v>1979</v>
      </c>
      <c r="C104" s="18">
        <v>7228.67</v>
      </c>
      <c r="D104" s="19">
        <v>54.58</v>
      </c>
      <c r="E104" s="35">
        <v>10965.9</v>
      </c>
      <c r="F104" s="35">
        <v>11251.88</v>
      </c>
      <c r="G104" s="18">
        <f>SUM(C104:F104)</f>
        <v>29501.03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18505.940000000002</v>
      </c>
      <c r="D105" s="31">
        <f t="shared" si="7"/>
        <v>162.85</v>
      </c>
      <c r="E105" s="38">
        <f t="shared" si="7"/>
        <v>20332.21</v>
      </c>
      <c r="F105" s="52">
        <f t="shared" si="7"/>
        <v>28394.309999999998</v>
      </c>
      <c r="G105" s="38">
        <f t="shared" si="7"/>
        <v>67395.31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48218.12</v>
      </c>
      <c r="D111" s="61">
        <v>2954.04</v>
      </c>
      <c r="E111" s="77">
        <v>15920.77</v>
      </c>
      <c r="F111" s="84">
        <v>33538.230000000003</v>
      </c>
      <c r="G111" s="62">
        <f>SUM(C111:F111)</f>
        <v>100631.16</v>
      </c>
    </row>
    <row r="112" spans="1:7" ht="15.5">
      <c r="A112" s="29" t="s">
        <v>16</v>
      </c>
      <c r="B112" s="92">
        <v>5630.5</v>
      </c>
      <c r="C112" s="30">
        <f>SUM(C111)</f>
        <v>48218.12</v>
      </c>
      <c r="D112" s="31">
        <f>SUM(D111)</f>
        <v>2954.04</v>
      </c>
      <c r="E112" s="85">
        <f>SUM(E111)</f>
        <v>15920.77</v>
      </c>
      <c r="F112" s="85">
        <f>SUM(F111)</f>
        <v>33538.230000000003</v>
      </c>
      <c r="G112" s="38">
        <f>SUM(C112:F112)</f>
        <v>100631.16</v>
      </c>
    </row>
    <row r="113" spans="1:7">
      <c r="A113" s="72"/>
      <c r="B113" s="72"/>
      <c r="C113" s="72"/>
      <c r="D113" s="72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568878.16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12145.96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377158.94000000006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308908.23</v>
      </c>
      <c r="D118" s="9"/>
      <c r="E118" s="9"/>
      <c r="F118" s="9"/>
      <c r="G118" s="9"/>
    </row>
    <row r="119" spans="1:7" ht="20.5" customHeight="1">
      <c r="A119" s="138" t="s">
        <v>53</v>
      </c>
      <c r="B119" s="64"/>
      <c r="C119" s="137">
        <f>SUM(C115:C118)</f>
        <v>1267091.29</v>
      </c>
      <c r="D119" s="9"/>
      <c r="E119" s="9"/>
      <c r="F119" s="9"/>
      <c r="G119" s="9"/>
    </row>
    <row r="120" spans="1:7" ht="23" customHeight="1">
      <c r="A120" s="121" t="s">
        <v>52</v>
      </c>
      <c r="B120" s="122"/>
      <c r="C120" s="123">
        <f>C119-C116</f>
        <v>1254945.33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DE2E7-932C-41EE-B527-79CF56C4F3B9}">
  <sheetPr>
    <tabColor theme="0"/>
  </sheetPr>
  <dimension ref="A1:G124"/>
  <sheetViews>
    <sheetView workbookViewId="0">
      <selection sqref="A1:G128"/>
    </sheetView>
  </sheetViews>
  <sheetFormatPr defaultRowHeight="14"/>
  <cols>
    <col min="1" max="1" width="26.5" customWidth="1"/>
    <col min="2" max="2" width="15.33203125" customWidth="1"/>
    <col min="3" max="3" width="15.5" customWidth="1"/>
    <col min="4" max="4" width="13.83203125" customWidth="1"/>
    <col min="5" max="5" width="12.83203125" customWidth="1"/>
    <col min="6" max="6" width="14.75" customWidth="1"/>
    <col min="7" max="7" width="16.91406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145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14266.99</v>
      </c>
      <c r="D8" s="19">
        <v>583.5</v>
      </c>
      <c r="E8" s="67">
        <v>300</v>
      </c>
      <c r="F8" s="120">
        <v>0</v>
      </c>
      <c r="G8" s="21">
        <f t="shared" ref="G8:G14" si="0">SUM(C8:F8)</f>
        <v>15150.49</v>
      </c>
    </row>
    <row r="9" spans="1:7" ht="15.5">
      <c r="A9" s="17" t="s">
        <v>10</v>
      </c>
      <c r="B9" s="92">
        <v>5338.3</v>
      </c>
      <c r="C9" s="84">
        <v>57638.39</v>
      </c>
      <c r="D9" s="19">
        <v>3258.75</v>
      </c>
      <c r="E9" s="67">
        <v>53579.5</v>
      </c>
      <c r="F9" s="20">
        <v>18829.39</v>
      </c>
      <c r="G9" s="18">
        <f t="shared" si="0"/>
        <v>133306.03</v>
      </c>
    </row>
    <row r="10" spans="1:7" ht="15.5">
      <c r="A10" s="17" t="s">
        <v>11</v>
      </c>
      <c r="B10" s="92">
        <v>7223.3</v>
      </c>
      <c r="C10" s="84">
        <v>38256.589999999997</v>
      </c>
      <c r="D10" s="19">
        <v>1539.71</v>
      </c>
      <c r="E10" s="67">
        <v>17337.080000000002</v>
      </c>
      <c r="F10" s="23">
        <v>36913.82</v>
      </c>
      <c r="G10" s="18">
        <f t="shared" si="0"/>
        <v>94047.2</v>
      </c>
    </row>
    <row r="11" spans="1:7" ht="15.5">
      <c r="A11" s="17" t="s">
        <v>12</v>
      </c>
      <c r="B11" s="92">
        <v>5395</v>
      </c>
      <c r="C11" s="84">
        <v>29908.240000000002</v>
      </c>
      <c r="D11" s="19">
        <v>651.09</v>
      </c>
      <c r="E11" s="67">
        <v>11308.5</v>
      </c>
      <c r="F11" s="22">
        <v>23556.37</v>
      </c>
      <c r="G11" s="18">
        <f t="shared" si="0"/>
        <v>65424.2</v>
      </c>
    </row>
    <row r="12" spans="1:7" ht="15.5">
      <c r="A12" s="17" t="s">
        <v>13</v>
      </c>
      <c r="B12" s="92">
        <v>3856.3</v>
      </c>
      <c r="C12" s="84">
        <v>29107.15</v>
      </c>
      <c r="D12" s="19">
        <v>1013.78</v>
      </c>
      <c r="E12" s="67">
        <v>17158.89</v>
      </c>
      <c r="F12" s="22">
        <v>-1558.09</v>
      </c>
      <c r="G12" s="18">
        <f t="shared" si="0"/>
        <v>45721.73</v>
      </c>
    </row>
    <row r="13" spans="1:7" ht="15.5">
      <c r="A13" s="17" t="s">
        <v>14</v>
      </c>
      <c r="B13" s="92">
        <v>3917.53</v>
      </c>
      <c r="C13" s="19">
        <v>72014.17</v>
      </c>
      <c r="D13" s="18">
        <v>6809.7</v>
      </c>
      <c r="E13" s="68">
        <v>35590.75</v>
      </c>
      <c r="F13" s="24">
        <v>70229.48</v>
      </c>
      <c r="G13" s="18">
        <f t="shared" si="0"/>
        <v>184644.09999999998</v>
      </c>
    </row>
    <row r="14" spans="1:7" ht="15.5">
      <c r="A14" s="25" t="s">
        <v>15</v>
      </c>
      <c r="B14" s="113">
        <v>0</v>
      </c>
      <c r="C14" s="26">
        <v>1639.47</v>
      </c>
      <c r="D14" s="27">
        <v>34.729999999999997</v>
      </c>
      <c r="E14" s="69">
        <v>0</v>
      </c>
      <c r="F14" s="28">
        <v>0</v>
      </c>
      <c r="G14" s="27">
        <f t="shared" si="0"/>
        <v>1674.2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242830.99999999997</v>
      </c>
      <c r="D15" s="154">
        <f t="shared" si="1"/>
        <v>13891.259999999998</v>
      </c>
      <c r="E15" s="155">
        <f t="shared" si="1"/>
        <v>135274.72</v>
      </c>
      <c r="F15" s="156">
        <f t="shared" si="1"/>
        <v>147970.97</v>
      </c>
      <c r="G15" s="169">
        <f>SUM(G8:G14)</f>
        <v>539967.94999999995</v>
      </c>
    </row>
    <row r="16" spans="1:7">
      <c r="A16" s="134" t="s">
        <v>144</v>
      </c>
      <c r="B16" s="135"/>
      <c r="C16" s="135"/>
      <c r="D16" s="135"/>
      <c r="E16" s="135"/>
      <c r="F16" s="135"/>
      <c r="G16" s="136"/>
    </row>
    <row r="17" spans="1:7">
      <c r="A17" s="134" t="s">
        <v>146</v>
      </c>
      <c r="B17" s="135"/>
      <c r="C17" s="135"/>
      <c r="D17" s="135"/>
      <c r="E17" s="135"/>
      <c r="F17" s="135"/>
      <c r="G17" s="136"/>
    </row>
    <row r="18" spans="1:7">
      <c r="A18" s="131" t="s">
        <v>132</v>
      </c>
      <c r="B18" s="132"/>
      <c r="C18" s="132"/>
      <c r="D18" s="132"/>
      <c r="E18" s="132"/>
      <c r="F18" s="132"/>
      <c r="G18" s="133"/>
    </row>
    <row r="19" spans="1:7">
      <c r="A19" s="131" t="s">
        <v>141</v>
      </c>
      <c r="B19" s="132"/>
      <c r="C19" s="132"/>
      <c r="D19" s="132"/>
      <c r="E19" s="132"/>
      <c r="F19" s="132"/>
      <c r="G19" s="133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20812.71</v>
      </c>
      <c r="D24" s="19">
        <v>2013.62</v>
      </c>
      <c r="E24" s="73">
        <v>6884.16</v>
      </c>
      <c r="F24" s="35">
        <v>46854.11</v>
      </c>
      <c r="G24" s="21">
        <f>SUM(C24:F24)</f>
        <v>76564.600000000006</v>
      </c>
    </row>
    <row r="25" spans="1:7" ht="15.5">
      <c r="A25" s="17" t="s">
        <v>19</v>
      </c>
      <c r="B25" s="92">
        <v>3379.8</v>
      </c>
      <c r="C25" s="84">
        <v>25038.880000000001</v>
      </c>
      <c r="D25" s="19">
        <v>925.21</v>
      </c>
      <c r="E25" s="74">
        <v>0</v>
      </c>
      <c r="F25" s="19">
        <v>-13793.83</v>
      </c>
      <c r="G25" s="18">
        <f>SUM(C25:F25)</f>
        <v>12170.26</v>
      </c>
    </row>
    <row r="26" spans="1:7" ht="15.5">
      <c r="A26" s="25" t="s">
        <v>20</v>
      </c>
      <c r="B26" s="113">
        <v>3569.01</v>
      </c>
      <c r="C26" s="149">
        <v>24778.37</v>
      </c>
      <c r="D26" s="36">
        <v>1213.58</v>
      </c>
      <c r="E26" s="73">
        <v>18007.25</v>
      </c>
      <c r="F26" s="37">
        <v>24192.54</v>
      </c>
      <c r="G26" s="21">
        <f>SUM(C26:F26)</f>
        <v>68191.739999999991</v>
      </c>
    </row>
    <row r="27" spans="1:7" ht="15.5">
      <c r="A27" s="25" t="s">
        <v>15</v>
      </c>
      <c r="B27" s="113">
        <v>0</v>
      </c>
      <c r="C27" s="21">
        <v>938.25</v>
      </c>
      <c r="D27" s="36">
        <v>30.82</v>
      </c>
      <c r="E27" s="28">
        <v>0</v>
      </c>
      <c r="F27" s="36">
        <v>0</v>
      </c>
      <c r="G27" s="21">
        <f>SUM(C27:F27)</f>
        <v>969.07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71568.209999999992</v>
      </c>
      <c r="D28" s="31">
        <f t="shared" si="2"/>
        <v>4183.2299999999996</v>
      </c>
      <c r="E28" s="70">
        <f t="shared" si="2"/>
        <v>24891.41</v>
      </c>
      <c r="F28" s="70">
        <f t="shared" si="2"/>
        <v>57252.82</v>
      </c>
      <c r="G28" s="38">
        <f t="shared" si="2"/>
        <v>157895.66999999998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37025.71</v>
      </c>
      <c r="D38" s="19">
        <v>1391.81</v>
      </c>
      <c r="E38" s="75">
        <v>25414.13</v>
      </c>
      <c r="F38" s="18">
        <v>78796.44</v>
      </c>
      <c r="G38" s="18">
        <f>SUM(C38:F38)</f>
        <v>142628.09</v>
      </c>
    </row>
    <row r="39" spans="1:7" ht="15.5">
      <c r="A39" s="29" t="s">
        <v>16</v>
      </c>
      <c r="B39" s="97">
        <f>SUM(B38)</f>
        <v>5359.66</v>
      </c>
      <c r="C39" s="38">
        <f>SUM(C38)</f>
        <v>37025.71</v>
      </c>
      <c r="D39" s="31">
        <f>SUM(D38)</f>
        <v>1391.81</v>
      </c>
      <c r="E39" s="76">
        <f>SUM(E38)</f>
        <v>25414.13</v>
      </c>
      <c r="F39" s="43">
        <f>SUM(F38)</f>
        <v>78796.44</v>
      </c>
      <c r="G39" s="38">
        <f>SUM(C39:F39)</f>
        <v>142628.09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31979.97</v>
      </c>
      <c r="D46" s="19">
        <v>1042.6300000000001</v>
      </c>
      <c r="E46" s="77">
        <v>7598.67</v>
      </c>
      <c r="F46" s="44">
        <v>17220.43</v>
      </c>
      <c r="G46" s="18">
        <f>SUM(C46:F46)</f>
        <v>57841.7</v>
      </c>
    </row>
    <row r="47" spans="1:7" ht="15.5">
      <c r="A47" s="45" t="s">
        <v>25</v>
      </c>
      <c r="B47" s="114">
        <v>4352.3999999999996</v>
      </c>
      <c r="C47" s="150">
        <v>25677.79</v>
      </c>
      <c r="D47" s="47">
        <v>543.88</v>
      </c>
      <c r="E47" s="78">
        <v>-5063.7299999999996</v>
      </c>
      <c r="F47" s="47">
        <v>-3081.38</v>
      </c>
      <c r="G47" s="46">
        <f>SUM(C47:F47)</f>
        <v>18076.560000000001</v>
      </c>
    </row>
    <row r="48" spans="1:7" ht="15.5">
      <c r="A48" s="17" t="s">
        <v>26</v>
      </c>
      <c r="B48" s="92">
        <v>4367</v>
      </c>
      <c r="C48" s="84">
        <v>17674.09</v>
      </c>
      <c r="D48" s="19">
        <v>258.14</v>
      </c>
      <c r="E48" s="77">
        <v>-1443</v>
      </c>
      <c r="F48" s="19">
        <v>-1552.51</v>
      </c>
      <c r="G48" s="18">
        <f>SUM(C48:F48)</f>
        <v>14936.72</v>
      </c>
    </row>
    <row r="49" spans="1:7" ht="15.5">
      <c r="A49" s="17" t="s">
        <v>27</v>
      </c>
      <c r="B49" s="92">
        <v>4386</v>
      </c>
      <c r="C49" s="84">
        <v>40386.68</v>
      </c>
      <c r="D49" s="18">
        <v>4035.12</v>
      </c>
      <c r="E49" s="77">
        <v>14213.28</v>
      </c>
      <c r="F49" s="18">
        <v>46613.89</v>
      </c>
      <c r="G49" s="18">
        <f>SUM(C49:F49)</f>
        <v>105248.97</v>
      </c>
    </row>
    <row r="50" spans="1:7" ht="15.5">
      <c r="A50" s="25" t="s">
        <v>15</v>
      </c>
      <c r="B50" s="92">
        <v>0</v>
      </c>
      <c r="C50" s="26">
        <v>304.38</v>
      </c>
      <c r="D50" s="27">
        <v>27.71</v>
      </c>
      <c r="E50" s="79">
        <v>4153.57</v>
      </c>
      <c r="F50" s="27">
        <v>0</v>
      </c>
      <c r="G50" s="27">
        <f>SUM(C50:F50)</f>
        <v>4485.66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116022.91</v>
      </c>
      <c r="D51" s="31">
        <f t="shared" si="3"/>
        <v>5907.4800000000005</v>
      </c>
      <c r="E51" s="70">
        <f t="shared" si="3"/>
        <v>19458.79</v>
      </c>
      <c r="F51" s="48">
        <f t="shared" si="3"/>
        <v>59200.43</v>
      </c>
      <c r="G51" s="38">
        <f t="shared" si="3"/>
        <v>200589.61000000002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9903.66</v>
      </c>
      <c r="D59" s="19">
        <v>667.64</v>
      </c>
      <c r="E59" s="49">
        <v>0</v>
      </c>
      <c r="F59" s="35">
        <v>0</v>
      </c>
      <c r="G59" s="18">
        <f>SUM(C59:F59)</f>
        <v>10571.3</v>
      </c>
    </row>
    <row r="60" spans="1:7" ht="15.5">
      <c r="A60" s="29" t="s">
        <v>16</v>
      </c>
      <c r="B60" s="98">
        <f>SUM(B59)</f>
        <v>4163.2</v>
      </c>
      <c r="C60" s="38">
        <f>SUM(C59)</f>
        <v>9903.66</v>
      </c>
      <c r="D60" s="31">
        <f>SUM(D59:D59)</f>
        <v>667.64</v>
      </c>
      <c r="E60" s="50">
        <v>0</v>
      </c>
      <c r="F60" s="50">
        <f>SUM(F59)</f>
        <v>0</v>
      </c>
      <c r="G60" s="38">
        <f>SUM(C60:F60)</f>
        <v>10571.3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f>30551.06+6311.96</f>
        <v>36863.020000000004</v>
      </c>
      <c r="D69" s="19">
        <v>759.14</v>
      </c>
      <c r="E69" s="77">
        <v>9742.01</v>
      </c>
      <c r="F69" s="51">
        <v>-746.26</v>
      </c>
      <c r="G69" s="18">
        <f t="shared" ref="G69:G74" si="4">SUM(C69:F69)</f>
        <v>46617.91</v>
      </c>
    </row>
    <row r="70" spans="1:7" ht="15.5">
      <c r="A70" s="17" t="s">
        <v>32</v>
      </c>
      <c r="B70" s="92">
        <v>3353.2</v>
      </c>
      <c r="C70" s="18">
        <f>12374.63+8258.9</f>
        <v>20633.53</v>
      </c>
      <c r="D70" s="19">
        <v>511.84</v>
      </c>
      <c r="E70" s="77">
        <v>0</v>
      </c>
      <c r="F70" s="51">
        <v>0</v>
      </c>
      <c r="G70" s="18">
        <f t="shared" si="4"/>
        <v>21145.37</v>
      </c>
    </row>
    <row r="71" spans="1:7" ht="15.5">
      <c r="A71" s="17" t="s">
        <v>33</v>
      </c>
      <c r="B71" s="92">
        <v>2205.1</v>
      </c>
      <c r="C71" s="18">
        <f>5683.49+199.58</f>
        <v>5883.07</v>
      </c>
      <c r="D71" s="19">
        <v>109.13</v>
      </c>
      <c r="E71" s="77">
        <v>0</v>
      </c>
      <c r="F71" s="51">
        <v>0</v>
      </c>
      <c r="G71" s="18">
        <f t="shared" si="4"/>
        <v>5992.2</v>
      </c>
    </row>
    <row r="72" spans="1:7" ht="15.5">
      <c r="A72" s="17" t="s">
        <v>34</v>
      </c>
      <c r="B72" s="92">
        <v>4173.4799999999996</v>
      </c>
      <c r="C72" s="19">
        <f>31744.92+1844.32</f>
        <v>33589.24</v>
      </c>
      <c r="D72" s="18">
        <v>1023.12</v>
      </c>
      <c r="E72" s="80">
        <v>0</v>
      </c>
      <c r="F72" s="35">
        <v>0</v>
      </c>
      <c r="G72" s="18">
        <f t="shared" si="4"/>
        <v>34612.36</v>
      </c>
    </row>
    <row r="73" spans="1:7" ht="15.5">
      <c r="A73" s="25" t="s">
        <v>35</v>
      </c>
      <c r="B73" s="113">
        <v>1710.1</v>
      </c>
      <c r="C73" s="36">
        <f>9954.79+805.2</f>
        <v>10759.990000000002</v>
      </c>
      <c r="D73" s="27">
        <v>322.20999999999998</v>
      </c>
      <c r="E73" s="79">
        <v>0</v>
      </c>
      <c r="F73" s="27">
        <v>0</v>
      </c>
      <c r="G73" s="21">
        <f t="shared" si="4"/>
        <v>11082.2</v>
      </c>
    </row>
    <row r="74" spans="1:7" ht="15.5">
      <c r="A74" s="25" t="s">
        <v>15</v>
      </c>
      <c r="B74" s="113">
        <v>0</v>
      </c>
      <c r="C74" s="36">
        <v>2499.14</v>
      </c>
      <c r="D74" s="35">
        <v>112.66</v>
      </c>
      <c r="E74" s="79">
        <v>0</v>
      </c>
      <c r="F74" s="35">
        <v>0</v>
      </c>
      <c r="G74" s="21">
        <f t="shared" si="4"/>
        <v>2611.7999999999997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110227.99</v>
      </c>
      <c r="D75" s="31">
        <f t="shared" si="5"/>
        <v>2838.1</v>
      </c>
      <c r="E75" s="70">
        <f t="shared" si="5"/>
        <v>9742.01</v>
      </c>
      <c r="F75" s="52">
        <f t="shared" si="5"/>
        <v>-746.26</v>
      </c>
      <c r="G75" s="38">
        <f t="shared" si="5"/>
        <v>122061.84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27615.34</v>
      </c>
      <c r="D82" s="19">
        <v>1223.6199999999999</v>
      </c>
      <c r="E82" s="18">
        <v>4399.5200000000004</v>
      </c>
      <c r="F82" s="56">
        <v>40536.14</v>
      </c>
      <c r="G82" s="18">
        <f>SUM(C82:F82)</f>
        <v>73774.62</v>
      </c>
    </row>
    <row r="83" spans="1:7" ht="15.5">
      <c r="A83" s="151" t="s">
        <v>16</v>
      </c>
      <c r="B83" s="165">
        <f>SUM(B82)</f>
        <v>5787</v>
      </c>
      <c r="C83" s="166">
        <f>SUM(C82)</f>
        <v>27615.34</v>
      </c>
      <c r="D83" s="154">
        <f>SUM(D82)</f>
        <v>1223.6199999999999</v>
      </c>
      <c r="E83" s="167">
        <f>SUM(E82)</f>
        <v>4399.5200000000004</v>
      </c>
      <c r="F83" s="168">
        <f>SUM(F82)</f>
        <v>40536.14</v>
      </c>
      <c r="G83" s="166">
        <f>SUM(C83:F83)</f>
        <v>73774.62</v>
      </c>
    </row>
    <row r="84" spans="1:7">
      <c r="A84" s="134" t="s">
        <v>147</v>
      </c>
      <c r="B84" s="135"/>
      <c r="C84" s="135"/>
      <c r="D84" s="135"/>
      <c r="E84" s="135"/>
      <c r="F84" s="135"/>
      <c r="G84" s="136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6864.62</v>
      </c>
      <c r="D90" s="19">
        <v>341.48</v>
      </c>
      <c r="E90" s="35">
        <v>0</v>
      </c>
      <c r="F90" s="51">
        <v>3763.15</v>
      </c>
      <c r="G90" s="18">
        <f>SUM(C90:F90)</f>
        <v>10969.25</v>
      </c>
    </row>
    <row r="91" spans="1:7" ht="15.5">
      <c r="A91" s="17" t="s">
        <v>40</v>
      </c>
      <c r="B91" s="92">
        <v>1475.3</v>
      </c>
      <c r="C91" s="84">
        <v>23355.94</v>
      </c>
      <c r="D91" s="19">
        <v>1910.73</v>
      </c>
      <c r="E91" s="34">
        <v>4643.6499999999996</v>
      </c>
      <c r="F91" s="19">
        <v>2049.71</v>
      </c>
      <c r="G91" s="18">
        <f>SUM(C91:F91)</f>
        <v>31960.03</v>
      </c>
    </row>
    <row r="92" spans="1:7" ht="15.5">
      <c r="A92" s="17" t="s">
        <v>41</v>
      </c>
      <c r="B92" s="92">
        <v>1475.8</v>
      </c>
      <c r="C92" s="84">
        <v>6258.89</v>
      </c>
      <c r="D92" s="19">
        <v>233.29</v>
      </c>
      <c r="E92" s="35">
        <v>8287.24</v>
      </c>
      <c r="F92" s="19">
        <v>-782.21</v>
      </c>
      <c r="G92" s="18">
        <f>SUM(C92:F92)</f>
        <v>13997.21</v>
      </c>
    </row>
    <row r="93" spans="1:7" ht="15.5">
      <c r="A93" s="17" t="s">
        <v>42</v>
      </c>
      <c r="B93" s="92">
        <v>1471.9</v>
      </c>
      <c r="C93" s="84">
        <v>15043.04</v>
      </c>
      <c r="D93" s="18">
        <v>320.45999999999998</v>
      </c>
      <c r="E93" s="35">
        <v>0</v>
      </c>
      <c r="F93" s="18">
        <v>7131.09</v>
      </c>
      <c r="G93" s="18">
        <f>SUM(C93:F93)</f>
        <v>22494.59</v>
      </c>
    </row>
    <row r="94" spans="1:7" ht="15.5">
      <c r="A94" s="17" t="s">
        <v>43</v>
      </c>
      <c r="B94" s="92">
        <v>7715.2</v>
      </c>
      <c r="C94" s="18">
        <v>41575.33</v>
      </c>
      <c r="D94" s="18">
        <v>1675.11</v>
      </c>
      <c r="E94" s="77">
        <v>41288.43</v>
      </c>
      <c r="F94" s="18">
        <v>-3201</v>
      </c>
      <c r="G94" s="18">
        <f>SUM(C94:F94)</f>
        <v>81337.87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93097.82</v>
      </c>
      <c r="D95" s="38">
        <f t="shared" si="6"/>
        <v>4481.07</v>
      </c>
      <c r="E95" s="70">
        <f t="shared" si="6"/>
        <v>54219.32</v>
      </c>
      <c r="F95" s="161">
        <f t="shared" si="6"/>
        <v>8960.7400000000016</v>
      </c>
      <c r="G95" s="38">
        <f t="shared" si="6"/>
        <v>160758.95000000001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17234.97</v>
      </c>
      <c r="D103" s="18">
        <v>629.83000000000004</v>
      </c>
      <c r="E103" s="26">
        <v>19620.349999999999</v>
      </c>
      <c r="F103" s="27">
        <v>-2742.36</v>
      </c>
      <c r="G103" s="58">
        <f>SUM(C103:F103)</f>
        <v>34742.79</v>
      </c>
    </row>
    <row r="104" spans="1:7" ht="15.5">
      <c r="A104" s="17" t="s">
        <v>46</v>
      </c>
      <c r="B104" s="92">
        <v>1979</v>
      </c>
      <c r="C104" s="18">
        <v>6486.19</v>
      </c>
      <c r="D104" s="19">
        <v>117.24</v>
      </c>
      <c r="E104" s="35">
        <v>10585.64</v>
      </c>
      <c r="F104" s="35">
        <v>16332.26</v>
      </c>
      <c r="G104" s="18">
        <f>SUM(C104:F104)</f>
        <v>33521.33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23721.16</v>
      </c>
      <c r="D105" s="31">
        <f t="shared" si="7"/>
        <v>747.07</v>
      </c>
      <c r="E105" s="38">
        <f t="shared" si="7"/>
        <v>30205.989999999998</v>
      </c>
      <c r="F105" s="52">
        <f t="shared" si="7"/>
        <v>13589.9</v>
      </c>
      <c r="G105" s="38">
        <f t="shared" si="7"/>
        <v>68264.12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60597.86</v>
      </c>
      <c r="D111" s="61">
        <v>2053.52</v>
      </c>
      <c r="E111" s="77">
        <v>32597.84</v>
      </c>
      <c r="F111" s="84">
        <v>56179.98</v>
      </c>
      <c r="G111" s="62">
        <f>SUM(C111:F111)</f>
        <v>151429.20000000001</v>
      </c>
    </row>
    <row r="112" spans="1:7" ht="15.5">
      <c r="A112" s="29" t="s">
        <v>16</v>
      </c>
      <c r="B112" s="92">
        <v>5630.5</v>
      </c>
      <c r="C112" s="30">
        <f>SUM(C111)</f>
        <v>60597.86</v>
      </c>
      <c r="D112" s="31">
        <f>SUM(D111)</f>
        <v>2053.52</v>
      </c>
      <c r="E112" s="85">
        <f>SUM(E111)</f>
        <v>32597.84</v>
      </c>
      <c r="F112" s="85">
        <f>SUM(F111)</f>
        <v>56179.98</v>
      </c>
      <c r="G112" s="38">
        <f>SUM(C112:F112)</f>
        <v>151429.20000000001</v>
      </c>
    </row>
    <row r="113" spans="1:7">
      <c r="A113" s="164" t="s">
        <v>148</v>
      </c>
      <c r="B113" s="164"/>
      <c r="C113" s="164"/>
      <c r="D113" s="164"/>
      <c r="E113" s="135"/>
      <c r="F113" s="135"/>
      <c r="G113" s="136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792611.65999999992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37384.799999999988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336203.73000000004</v>
      </c>
      <c r="D117" s="53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461741.16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1627941.3499999999</v>
      </c>
      <c r="D119" s="9"/>
      <c r="E119" s="9"/>
      <c r="F119" s="9"/>
      <c r="G119" s="9"/>
    </row>
    <row r="120" spans="1:7" ht="21.5" customHeight="1">
      <c r="A120" s="121" t="s">
        <v>52</v>
      </c>
      <c r="B120" s="122"/>
      <c r="C120" s="123">
        <f>C119-C116</f>
        <v>1590556.5499999998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13A0-C50A-473F-B226-8BA021048D8A}">
  <sheetPr>
    <tabColor rgb="FFFF0000"/>
  </sheetPr>
  <dimension ref="A1:G124"/>
  <sheetViews>
    <sheetView tabSelected="1" topLeftCell="A112" workbookViewId="0">
      <selection activeCell="D120" sqref="D120"/>
    </sheetView>
  </sheetViews>
  <sheetFormatPr defaultRowHeight="14"/>
  <cols>
    <col min="1" max="1" width="31.33203125" customWidth="1"/>
    <col min="2" max="2" width="14.75" customWidth="1"/>
    <col min="3" max="3" width="16.4140625" customWidth="1"/>
    <col min="4" max="5" width="12.75" customWidth="1"/>
    <col min="6" max="6" width="13.58203125" customWidth="1"/>
    <col min="7" max="7" width="14.4140625" customWidth="1"/>
  </cols>
  <sheetData>
    <row r="1" spans="1:7" ht="15.5">
      <c r="A1" s="171"/>
      <c r="B1" s="172"/>
      <c r="C1" s="172"/>
      <c r="D1" s="173"/>
      <c r="E1" s="173"/>
      <c r="F1" s="173"/>
      <c r="G1" s="174"/>
    </row>
    <row r="2" spans="1:7" ht="15.5">
      <c r="A2" s="175" t="s">
        <v>149</v>
      </c>
      <c r="B2" s="176"/>
      <c r="C2" s="177"/>
      <c r="D2" s="177"/>
      <c r="E2" s="177"/>
      <c r="F2" s="177"/>
      <c r="G2" s="178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79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80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181">
        <v>2754.1</v>
      </c>
      <c r="C8" s="84">
        <v>11850.23</v>
      </c>
      <c r="D8" s="19">
        <v>400.29</v>
      </c>
      <c r="E8" s="67">
        <v>300</v>
      </c>
      <c r="F8" s="120">
        <v>0</v>
      </c>
      <c r="G8" s="21">
        <f t="shared" ref="G8:G14" si="0">SUM(C8:F8)</f>
        <v>12550.52</v>
      </c>
    </row>
    <row r="9" spans="1:7" ht="15.5">
      <c r="A9" s="17" t="s">
        <v>10</v>
      </c>
      <c r="B9" s="181">
        <v>5338.3</v>
      </c>
      <c r="C9" s="84">
        <v>37957.879999999997</v>
      </c>
      <c r="D9" s="19">
        <v>3532.93</v>
      </c>
      <c r="E9" s="67">
        <v>65212.52</v>
      </c>
      <c r="F9" s="20">
        <v>19460.61</v>
      </c>
      <c r="G9" s="18">
        <f t="shared" si="0"/>
        <v>126163.93999999999</v>
      </c>
    </row>
    <row r="10" spans="1:7" ht="15.5">
      <c r="A10" s="17" t="s">
        <v>11</v>
      </c>
      <c r="B10" s="181">
        <v>7223.3</v>
      </c>
      <c r="C10" s="84">
        <v>30455.47</v>
      </c>
      <c r="D10" s="19">
        <v>1508.03</v>
      </c>
      <c r="E10" s="67">
        <v>17337.080000000002</v>
      </c>
      <c r="F10" s="23">
        <v>36913.82</v>
      </c>
      <c r="G10" s="18">
        <f t="shared" si="0"/>
        <v>86214.399999999994</v>
      </c>
    </row>
    <row r="11" spans="1:7" ht="15.5">
      <c r="A11" s="17" t="s">
        <v>12</v>
      </c>
      <c r="B11" s="181">
        <v>5395</v>
      </c>
      <c r="C11" s="84">
        <v>23741.41</v>
      </c>
      <c r="D11" s="19">
        <v>727.88</v>
      </c>
      <c r="E11" s="67">
        <v>11629.52</v>
      </c>
      <c r="F11" s="22">
        <v>27486.6</v>
      </c>
      <c r="G11" s="18">
        <f t="shared" si="0"/>
        <v>63585.409999999996</v>
      </c>
    </row>
    <row r="12" spans="1:7" ht="15.5">
      <c r="A12" s="17" t="s">
        <v>13</v>
      </c>
      <c r="B12" s="181">
        <v>3856.3</v>
      </c>
      <c r="C12" s="84">
        <v>20770.259999999998</v>
      </c>
      <c r="D12" s="19">
        <v>683.31</v>
      </c>
      <c r="E12" s="67">
        <v>17158.89</v>
      </c>
      <c r="F12" s="22">
        <v>-1558.09</v>
      </c>
      <c r="G12" s="18">
        <f t="shared" si="0"/>
        <v>37054.370000000003</v>
      </c>
    </row>
    <row r="13" spans="1:7" ht="15.5">
      <c r="A13" s="17" t="s">
        <v>14</v>
      </c>
      <c r="B13" s="181">
        <v>3917.53</v>
      </c>
      <c r="C13" s="19">
        <v>19787.21</v>
      </c>
      <c r="D13" s="18">
        <v>929.07</v>
      </c>
      <c r="E13" s="68">
        <v>47126.84</v>
      </c>
      <c r="F13" s="24">
        <v>68579.509999999995</v>
      </c>
      <c r="G13" s="18">
        <f t="shared" si="0"/>
        <v>136422.63</v>
      </c>
    </row>
    <row r="14" spans="1:7" ht="15.5">
      <c r="A14" s="25" t="s">
        <v>15</v>
      </c>
      <c r="B14" s="182">
        <v>0</v>
      </c>
      <c r="C14" s="26">
        <v>2067.33</v>
      </c>
      <c r="D14" s="27">
        <v>61.4</v>
      </c>
      <c r="E14" s="69">
        <v>0</v>
      </c>
      <c r="F14" s="28">
        <v>0</v>
      </c>
      <c r="G14" s="27">
        <f t="shared" si="0"/>
        <v>2128.73</v>
      </c>
    </row>
    <row r="15" spans="1:7" ht="15.5">
      <c r="A15" s="184" t="s">
        <v>16</v>
      </c>
      <c r="B15" s="183">
        <f t="shared" ref="B15:F15" si="1">SUM(B8:B14)</f>
        <v>28484.53</v>
      </c>
      <c r="C15" s="185">
        <f t="shared" si="1"/>
        <v>146629.78999999998</v>
      </c>
      <c r="D15" s="186">
        <f t="shared" si="1"/>
        <v>7842.91</v>
      </c>
      <c r="E15" s="187">
        <f t="shared" si="1"/>
        <v>158764.85</v>
      </c>
      <c r="F15" s="188">
        <f t="shared" si="1"/>
        <v>150882.45000000001</v>
      </c>
      <c r="G15" s="189">
        <f>SUM(G8:G14)</f>
        <v>464119.99999999994</v>
      </c>
    </row>
    <row r="16" spans="1:7">
      <c r="A16" s="134" t="s">
        <v>150</v>
      </c>
      <c r="B16" s="135"/>
      <c r="C16" s="135"/>
      <c r="D16" s="135"/>
      <c r="E16" s="135"/>
      <c r="F16" s="135"/>
      <c r="G16" s="136"/>
    </row>
    <row r="17" spans="1:7">
      <c r="A17" s="134" t="s">
        <v>151</v>
      </c>
      <c r="B17" s="135"/>
      <c r="C17" s="135"/>
      <c r="D17" s="135"/>
      <c r="E17" s="135"/>
      <c r="F17" s="135"/>
      <c r="G17" s="136"/>
    </row>
    <row r="18" spans="1:7">
      <c r="A18" s="131" t="s">
        <v>152</v>
      </c>
      <c r="B18" s="132"/>
      <c r="C18" s="132"/>
      <c r="D18" s="132"/>
      <c r="E18" s="132"/>
      <c r="F18" s="132"/>
      <c r="G18" s="133"/>
    </row>
    <row r="19" spans="1:7">
      <c r="A19" s="170"/>
      <c r="B19" s="170"/>
      <c r="C19" s="170"/>
      <c r="D19" s="170"/>
      <c r="E19" s="170"/>
      <c r="F19" s="170"/>
      <c r="G19" s="170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79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80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181">
        <v>1932.22</v>
      </c>
      <c r="C24" s="84">
        <v>22645.57</v>
      </c>
      <c r="D24" s="19">
        <v>1980.23</v>
      </c>
      <c r="E24" s="73">
        <v>12723.01</v>
      </c>
      <c r="F24" s="35">
        <v>46854.11</v>
      </c>
      <c r="G24" s="21">
        <f>SUM(C24:F24)</f>
        <v>84202.92</v>
      </c>
    </row>
    <row r="25" spans="1:7" ht="15.5">
      <c r="A25" s="17" t="s">
        <v>19</v>
      </c>
      <c r="B25" s="181">
        <v>3379.8</v>
      </c>
      <c r="C25" s="84">
        <v>32394.22</v>
      </c>
      <c r="D25" s="19">
        <v>800.34</v>
      </c>
      <c r="E25" s="74">
        <v>3603.21</v>
      </c>
      <c r="F25" s="19">
        <v>-13793.83</v>
      </c>
      <c r="G25" s="18">
        <f>SUM(C25:F25)</f>
        <v>23003.939999999995</v>
      </c>
    </row>
    <row r="26" spans="1:7" ht="15.5">
      <c r="A26" s="25" t="s">
        <v>20</v>
      </c>
      <c r="B26" s="182">
        <v>3569.01</v>
      </c>
      <c r="C26" s="149">
        <v>33701.32</v>
      </c>
      <c r="D26" s="36">
        <v>1236.3</v>
      </c>
      <c r="E26" s="73">
        <v>18007.25</v>
      </c>
      <c r="F26" s="37">
        <v>22406.67</v>
      </c>
      <c r="G26" s="21">
        <f>SUM(C26:F26)</f>
        <v>75351.540000000008</v>
      </c>
    </row>
    <row r="27" spans="1:7" ht="15.5">
      <c r="A27" s="25" t="s">
        <v>15</v>
      </c>
      <c r="B27" s="182">
        <v>0</v>
      </c>
      <c r="C27" s="21">
        <v>620.55999999999995</v>
      </c>
      <c r="D27" s="36">
        <v>45.37</v>
      </c>
      <c r="E27" s="28">
        <v>0</v>
      </c>
      <c r="F27" s="36">
        <v>0</v>
      </c>
      <c r="G27" s="21">
        <f>SUM(C27:F27)</f>
        <v>665.93</v>
      </c>
    </row>
    <row r="28" spans="1:7" ht="15.5">
      <c r="A28" s="190" t="s">
        <v>16</v>
      </c>
      <c r="B28" s="181">
        <f t="shared" ref="B28:G28" si="2">SUM(B24:B27)</f>
        <v>8881.0300000000007</v>
      </c>
      <c r="C28" s="191">
        <f t="shared" si="2"/>
        <v>89361.67</v>
      </c>
      <c r="D28" s="192">
        <f t="shared" si="2"/>
        <v>4062.24</v>
      </c>
      <c r="E28" s="193">
        <f t="shared" si="2"/>
        <v>34333.47</v>
      </c>
      <c r="F28" s="193">
        <f t="shared" si="2"/>
        <v>55466.95</v>
      </c>
      <c r="G28" s="191">
        <f t="shared" si="2"/>
        <v>183224.33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79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80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194">
        <v>5359.66</v>
      </c>
      <c r="C38" s="84">
        <v>14917.45</v>
      </c>
      <c r="D38" s="19">
        <v>1115.3499999999999</v>
      </c>
      <c r="E38" s="75">
        <v>6102.09</v>
      </c>
      <c r="F38" s="18">
        <v>53437.57</v>
      </c>
      <c r="G38" s="18">
        <f>SUM(C38:F38)</f>
        <v>75572.459999999992</v>
      </c>
    </row>
    <row r="39" spans="1:7" ht="15.5">
      <c r="A39" s="190" t="s">
        <v>16</v>
      </c>
      <c r="B39" s="194">
        <f>SUM(B38)</f>
        <v>5359.66</v>
      </c>
      <c r="C39" s="191">
        <f>SUM(C38)</f>
        <v>14917.45</v>
      </c>
      <c r="D39" s="192">
        <f>SUM(D38)</f>
        <v>1115.3499999999999</v>
      </c>
      <c r="E39" s="195">
        <f>SUM(E38)</f>
        <v>6102.09</v>
      </c>
      <c r="F39" s="191">
        <f>SUM(F38)</f>
        <v>53437.57</v>
      </c>
      <c r="G39" s="191">
        <f>SUM(C39:F39)</f>
        <v>75572.459999999992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79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80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181">
        <v>5790</v>
      </c>
      <c r="C46" s="84">
        <v>46776.26</v>
      </c>
      <c r="D46" s="19">
        <v>1004.38</v>
      </c>
      <c r="E46" s="77">
        <v>10992.64</v>
      </c>
      <c r="F46" s="44">
        <v>9154.1</v>
      </c>
      <c r="G46" s="18">
        <f>SUM(C46:F46)</f>
        <v>67927.38</v>
      </c>
    </row>
    <row r="47" spans="1:7" ht="15.5">
      <c r="A47" s="45" t="s">
        <v>25</v>
      </c>
      <c r="B47" s="196">
        <v>4352.3999999999996</v>
      </c>
      <c r="C47" s="150">
        <v>10725.72</v>
      </c>
      <c r="D47" s="47">
        <v>509.78</v>
      </c>
      <c r="E47" s="78">
        <v>-5063.71</v>
      </c>
      <c r="F47" s="47">
        <v>-3081.38</v>
      </c>
      <c r="G47" s="46">
        <f>SUM(C47:F47)</f>
        <v>3090.41</v>
      </c>
    </row>
    <row r="48" spans="1:7" ht="15.5">
      <c r="A48" s="17" t="s">
        <v>26</v>
      </c>
      <c r="B48" s="181">
        <v>4367</v>
      </c>
      <c r="C48" s="84">
        <v>14288.19</v>
      </c>
      <c r="D48" s="19">
        <v>411.38</v>
      </c>
      <c r="E48" s="77">
        <v>-1443</v>
      </c>
      <c r="F48" s="19">
        <v>-1552.51</v>
      </c>
      <c r="G48" s="18">
        <f>SUM(C48:F48)</f>
        <v>11704.06</v>
      </c>
    </row>
    <row r="49" spans="1:7" ht="15.5">
      <c r="A49" s="17" t="s">
        <v>27</v>
      </c>
      <c r="B49" s="181">
        <v>4386</v>
      </c>
      <c r="C49" s="84">
        <v>13929.48</v>
      </c>
      <c r="D49" s="18">
        <v>978.63</v>
      </c>
      <c r="E49" s="77">
        <v>12694.72</v>
      </c>
      <c r="F49" s="18">
        <v>11353.75</v>
      </c>
      <c r="G49" s="18">
        <f>SUM(C49:F49)</f>
        <v>38956.58</v>
      </c>
    </row>
    <row r="50" spans="1:7" ht="15.5">
      <c r="A50" s="25" t="s">
        <v>15</v>
      </c>
      <c r="B50" s="181">
        <v>0</v>
      </c>
      <c r="C50" s="26">
        <v>543.19000000000005</v>
      </c>
      <c r="D50" s="27">
        <v>3.91</v>
      </c>
      <c r="E50" s="79">
        <v>4153.55</v>
      </c>
      <c r="F50" s="27">
        <v>0</v>
      </c>
      <c r="G50" s="27">
        <f>SUM(C50:F50)</f>
        <v>4700.6500000000005</v>
      </c>
    </row>
    <row r="51" spans="1:7" ht="15.5">
      <c r="A51" s="190" t="s">
        <v>16</v>
      </c>
      <c r="B51" s="181">
        <f t="shared" ref="B51:G51" si="3">SUM(B46:B50)</f>
        <v>18895.400000000001</v>
      </c>
      <c r="C51" s="197">
        <f t="shared" si="3"/>
        <v>86262.84</v>
      </c>
      <c r="D51" s="192">
        <f t="shared" si="3"/>
        <v>2908.08</v>
      </c>
      <c r="E51" s="193">
        <f t="shared" si="3"/>
        <v>21334.199999999997</v>
      </c>
      <c r="F51" s="198">
        <f t="shared" si="3"/>
        <v>15873.96</v>
      </c>
      <c r="G51" s="191">
        <f t="shared" si="3"/>
        <v>126379.08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79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80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181">
        <v>4163.2</v>
      </c>
      <c r="C59" s="18">
        <v>6920.17</v>
      </c>
      <c r="D59" s="19">
        <v>631.14</v>
      </c>
      <c r="E59" s="49">
        <v>0</v>
      </c>
      <c r="F59" s="35">
        <v>0</v>
      </c>
      <c r="G59" s="18">
        <f>SUM(C59:F59)</f>
        <v>7551.31</v>
      </c>
    </row>
    <row r="60" spans="1:7" ht="15.5">
      <c r="A60" s="190" t="s">
        <v>16</v>
      </c>
      <c r="B60" s="181">
        <f>SUM(B59)</f>
        <v>4163.2</v>
      </c>
      <c r="C60" s="191">
        <f>SUM(C59)</f>
        <v>6920.17</v>
      </c>
      <c r="D60" s="192">
        <f>SUM(D59:D59)</f>
        <v>631.14</v>
      </c>
      <c r="E60" s="199">
        <v>0</v>
      </c>
      <c r="F60" s="199">
        <f>SUM(F59)</f>
        <v>0</v>
      </c>
      <c r="G60" s="191">
        <f>SUM(C60:F60)</f>
        <v>7551.31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79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80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181">
        <v>3925.1</v>
      </c>
      <c r="C69" s="18">
        <v>21742.84</v>
      </c>
      <c r="D69" s="19">
        <v>790.5</v>
      </c>
      <c r="E69" s="77">
        <v>18909.53</v>
      </c>
      <c r="F69" s="51">
        <v>-746.26</v>
      </c>
      <c r="G69" s="18">
        <f t="shared" ref="G69:G74" si="4">SUM(C69:F69)</f>
        <v>40696.609999999993</v>
      </c>
    </row>
    <row r="70" spans="1:7" ht="15.5">
      <c r="A70" s="17" t="s">
        <v>32</v>
      </c>
      <c r="B70" s="181">
        <v>3353.2</v>
      </c>
      <c r="C70" s="18">
        <v>25063.200000000001</v>
      </c>
      <c r="D70" s="19">
        <v>300.69</v>
      </c>
      <c r="E70" s="77">
        <v>0</v>
      </c>
      <c r="F70" s="51">
        <v>0</v>
      </c>
      <c r="G70" s="18">
        <f t="shared" si="4"/>
        <v>25363.89</v>
      </c>
    </row>
    <row r="71" spans="1:7" ht="15.5">
      <c r="A71" s="17" t="s">
        <v>33</v>
      </c>
      <c r="B71" s="181">
        <v>2205.1</v>
      </c>
      <c r="C71" s="18">
        <v>3788.81</v>
      </c>
      <c r="D71" s="19">
        <v>142.01</v>
      </c>
      <c r="E71" s="77">
        <v>0</v>
      </c>
      <c r="F71" s="51">
        <v>0</v>
      </c>
      <c r="G71" s="18">
        <f t="shared" si="4"/>
        <v>3930.8199999999997</v>
      </c>
    </row>
    <row r="72" spans="1:7" ht="15.5">
      <c r="A72" s="17" t="s">
        <v>34</v>
      </c>
      <c r="B72" s="181">
        <v>4173.4799999999996</v>
      </c>
      <c r="C72" s="19">
        <v>25905.599999999999</v>
      </c>
      <c r="D72" s="18">
        <v>830.05</v>
      </c>
      <c r="E72" s="80">
        <v>0</v>
      </c>
      <c r="F72" s="35">
        <v>0</v>
      </c>
      <c r="G72" s="18">
        <f t="shared" si="4"/>
        <v>26735.649999999998</v>
      </c>
    </row>
    <row r="73" spans="1:7" ht="15.5">
      <c r="A73" s="25" t="s">
        <v>35</v>
      </c>
      <c r="B73" s="182">
        <v>1710.1</v>
      </c>
      <c r="C73" s="36">
        <v>9872.3799999999992</v>
      </c>
      <c r="D73" s="27">
        <v>464.52</v>
      </c>
      <c r="E73" s="79">
        <v>-1300</v>
      </c>
      <c r="F73" s="27">
        <v>0</v>
      </c>
      <c r="G73" s="21">
        <f t="shared" si="4"/>
        <v>9036.9</v>
      </c>
    </row>
    <row r="74" spans="1:7" ht="15.5">
      <c r="A74" s="25" t="s">
        <v>15</v>
      </c>
      <c r="B74" s="182">
        <v>0</v>
      </c>
      <c r="C74" s="36">
        <v>2051.52</v>
      </c>
      <c r="D74" s="35">
        <v>161.61000000000001</v>
      </c>
      <c r="E74" s="79">
        <v>0</v>
      </c>
      <c r="F74" s="35">
        <v>0</v>
      </c>
      <c r="G74" s="21">
        <f t="shared" si="4"/>
        <v>2213.13</v>
      </c>
    </row>
    <row r="75" spans="1:7" ht="15.5">
      <c r="A75" s="190" t="s">
        <v>16</v>
      </c>
      <c r="B75" s="181">
        <f t="shared" ref="B75:G75" si="5">SUM(B69:B74)</f>
        <v>15366.98</v>
      </c>
      <c r="C75" s="197">
        <f t="shared" si="5"/>
        <v>88424.35</v>
      </c>
      <c r="D75" s="192">
        <f t="shared" si="5"/>
        <v>2689.38</v>
      </c>
      <c r="E75" s="193">
        <f t="shared" si="5"/>
        <v>17609.53</v>
      </c>
      <c r="F75" s="200">
        <f t="shared" si="5"/>
        <v>-746.26</v>
      </c>
      <c r="G75" s="191">
        <f t="shared" si="5"/>
        <v>107977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79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80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181">
        <v>5787</v>
      </c>
      <c r="C82" s="18">
        <v>55046.15</v>
      </c>
      <c r="D82" s="19">
        <v>1075.1600000000001</v>
      </c>
      <c r="E82" s="18">
        <v>4399.5200000000004</v>
      </c>
      <c r="F82" s="56">
        <v>40626.68</v>
      </c>
      <c r="G82" s="18">
        <f>SUM(C82:F82)</f>
        <v>101147.51000000001</v>
      </c>
    </row>
    <row r="83" spans="1:7" ht="15.5">
      <c r="A83" s="184" t="s">
        <v>16</v>
      </c>
      <c r="B83" s="183">
        <f>SUM(B82)</f>
        <v>5787</v>
      </c>
      <c r="C83" s="201">
        <f>SUM(C82)</f>
        <v>55046.15</v>
      </c>
      <c r="D83" s="186">
        <f>SUM(D82)</f>
        <v>1075.1600000000001</v>
      </c>
      <c r="E83" s="201">
        <f>SUM(E82)</f>
        <v>4399.5200000000004</v>
      </c>
      <c r="F83" s="202">
        <f>SUM(F82)</f>
        <v>40626.68</v>
      </c>
      <c r="G83" s="201">
        <f>SUM(C83:F83)</f>
        <v>101147.51000000001</v>
      </c>
    </row>
    <row r="84" spans="1:7">
      <c r="A84" s="134" t="s">
        <v>153</v>
      </c>
      <c r="B84" s="135"/>
      <c r="C84" s="135"/>
      <c r="D84" s="135"/>
      <c r="E84" s="135"/>
      <c r="F84" s="135"/>
      <c r="G84" s="136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79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80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181">
        <v>1473</v>
      </c>
      <c r="C90" s="84">
        <v>3627.21</v>
      </c>
      <c r="D90" s="19">
        <v>421.42</v>
      </c>
      <c r="E90" s="35">
        <v>0</v>
      </c>
      <c r="F90" s="51">
        <v>1263.1500000000001</v>
      </c>
      <c r="G90" s="18">
        <f>SUM(C90:F90)</f>
        <v>5311.7800000000007</v>
      </c>
    </row>
    <row r="91" spans="1:7" ht="15.5">
      <c r="A91" s="17" t="s">
        <v>40</v>
      </c>
      <c r="B91" s="181">
        <v>1475.3</v>
      </c>
      <c r="C91" s="84">
        <v>23734.78</v>
      </c>
      <c r="D91" s="19">
        <v>2538.84</v>
      </c>
      <c r="E91" s="34">
        <v>4643.6499999999996</v>
      </c>
      <c r="F91" s="19">
        <v>827.22</v>
      </c>
      <c r="G91" s="18">
        <f>SUM(C91:F91)</f>
        <v>31744.489999999998</v>
      </c>
    </row>
    <row r="92" spans="1:7" ht="15.5">
      <c r="A92" s="17" t="s">
        <v>41</v>
      </c>
      <c r="B92" s="181">
        <v>1475.8</v>
      </c>
      <c r="C92" s="84">
        <v>6924.75</v>
      </c>
      <c r="D92" s="19">
        <v>75.22</v>
      </c>
      <c r="E92" s="35">
        <v>8287.24</v>
      </c>
      <c r="F92" s="19">
        <v>-782.21</v>
      </c>
      <c r="G92" s="18">
        <f>SUM(C92:F92)</f>
        <v>14505</v>
      </c>
    </row>
    <row r="93" spans="1:7" ht="15.5">
      <c r="A93" s="17" t="s">
        <v>42</v>
      </c>
      <c r="B93" s="181">
        <v>1471.9</v>
      </c>
      <c r="C93" s="84">
        <v>12478.84</v>
      </c>
      <c r="D93" s="18">
        <v>332.95</v>
      </c>
      <c r="E93" s="35">
        <v>0</v>
      </c>
      <c r="F93" s="18">
        <v>-1111.9100000000001</v>
      </c>
      <c r="G93" s="18">
        <f>SUM(C93:F93)</f>
        <v>11699.880000000001</v>
      </c>
    </row>
    <row r="94" spans="1:7" ht="15.5">
      <c r="A94" s="17" t="s">
        <v>43</v>
      </c>
      <c r="B94" s="181">
        <v>7715.2</v>
      </c>
      <c r="C94" s="18">
        <v>20731.64</v>
      </c>
      <c r="D94" s="18">
        <v>1160.92</v>
      </c>
      <c r="E94" s="77">
        <v>39791.15</v>
      </c>
      <c r="F94" s="18">
        <v>-3201</v>
      </c>
      <c r="G94" s="18">
        <f>SUM(C94:F94)</f>
        <v>58482.71</v>
      </c>
    </row>
    <row r="95" spans="1:7" ht="15.5">
      <c r="A95" s="190" t="s">
        <v>16</v>
      </c>
      <c r="B95" s="181">
        <f t="shared" ref="B95:G95" si="6">SUM(B90:B94)</f>
        <v>13611.2</v>
      </c>
      <c r="C95" s="191">
        <f t="shared" si="6"/>
        <v>67497.22</v>
      </c>
      <c r="D95" s="191">
        <f t="shared" si="6"/>
        <v>4529.3500000000004</v>
      </c>
      <c r="E95" s="193">
        <f t="shared" si="6"/>
        <v>52722.04</v>
      </c>
      <c r="F95" s="203">
        <f t="shared" si="6"/>
        <v>-3004.75</v>
      </c>
      <c r="G95" s="191">
        <f t="shared" si="6"/>
        <v>121743.85999999999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79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80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82">
        <v>1694.8</v>
      </c>
      <c r="C103" s="21">
        <v>13877.08</v>
      </c>
      <c r="D103" s="18">
        <v>695.52</v>
      </c>
      <c r="E103" s="26">
        <v>14758.95</v>
      </c>
      <c r="F103" s="27">
        <v>-2742.36</v>
      </c>
      <c r="G103" s="58">
        <f>SUM(C103:F103)</f>
        <v>26589.190000000002</v>
      </c>
    </row>
    <row r="104" spans="1:7" ht="15.5">
      <c r="A104" s="17" t="s">
        <v>46</v>
      </c>
      <c r="B104" s="181">
        <v>1979</v>
      </c>
      <c r="C104" s="18">
        <v>109.22</v>
      </c>
      <c r="D104" s="19">
        <v>96.88</v>
      </c>
      <c r="E104" s="35">
        <v>18816.75</v>
      </c>
      <c r="F104" s="35">
        <v>17162.18</v>
      </c>
      <c r="G104" s="18">
        <f>SUM(C104:F104)</f>
        <v>36185.03</v>
      </c>
    </row>
    <row r="105" spans="1:7" ht="15.5">
      <c r="A105" s="190" t="s">
        <v>16</v>
      </c>
      <c r="B105" s="181">
        <f t="shared" ref="B105:G105" si="7">SUM(B103:B104)</f>
        <v>3673.8</v>
      </c>
      <c r="C105" s="191">
        <f t="shared" si="7"/>
        <v>13986.3</v>
      </c>
      <c r="D105" s="192">
        <f t="shared" si="7"/>
        <v>792.4</v>
      </c>
      <c r="E105" s="191">
        <f t="shared" si="7"/>
        <v>33575.699999999997</v>
      </c>
      <c r="F105" s="200">
        <f t="shared" si="7"/>
        <v>14419.82</v>
      </c>
      <c r="G105" s="191">
        <f t="shared" si="7"/>
        <v>62774.22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79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80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181">
        <v>5630.5</v>
      </c>
      <c r="C111" s="148">
        <v>31129.5</v>
      </c>
      <c r="D111" s="61">
        <v>2117.21</v>
      </c>
      <c r="E111" s="77">
        <v>42935.839999999997</v>
      </c>
      <c r="F111" s="84">
        <v>55532.98</v>
      </c>
      <c r="G111" s="62">
        <f>SUM(C111:F111)</f>
        <v>131715.53</v>
      </c>
    </row>
    <row r="112" spans="1:7" ht="15.5">
      <c r="A112" s="190" t="s">
        <v>16</v>
      </c>
      <c r="B112" s="181">
        <v>5630.5</v>
      </c>
      <c r="C112" s="197">
        <f>SUM(C111)</f>
        <v>31129.5</v>
      </c>
      <c r="D112" s="192">
        <f>SUM(D111)</f>
        <v>2117.21</v>
      </c>
      <c r="E112" s="193">
        <f>SUM(E111)</f>
        <v>42935.839999999997</v>
      </c>
      <c r="F112" s="193">
        <f>SUM(F111)</f>
        <v>55532.98</v>
      </c>
      <c r="G112" s="191">
        <f>SUM(C112:F112)</f>
        <v>131715.53</v>
      </c>
    </row>
    <row r="113" spans="1:7">
      <c r="A113" s="164" t="s">
        <v>154</v>
      </c>
      <c r="B113" s="164"/>
      <c r="C113" s="164"/>
      <c r="D113" s="164"/>
      <c r="E113" s="135"/>
      <c r="F113" s="135"/>
      <c r="G113" s="136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600175.44000000006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27763.22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371777.24</v>
      </c>
      <c r="D117" s="53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382489.4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1382205.3</v>
      </c>
      <c r="D119" s="9"/>
      <c r="E119" s="9"/>
      <c r="F119" s="9"/>
      <c r="G119" s="9"/>
    </row>
    <row r="120" spans="1:7" ht="19.5" customHeight="1">
      <c r="A120" s="204" t="s">
        <v>52</v>
      </c>
      <c r="B120" s="205"/>
      <c r="C120" s="206">
        <f>C119-C116</f>
        <v>1354442.08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B03C-9CE5-4119-A755-65E12276B723}">
  <dimension ref="A1:G125"/>
  <sheetViews>
    <sheetView workbookViewId="0">
      <selection sqref="A1:G127"/>
    </sheetView>
  </sheetViews>
  <sheetFormatPr defaultRowHeight="14"/>
  <cols>
    <col min="1" max="1" width="26.4140625" customWidth="1"/>
    <col min="2" max="2" width="14.33203125" customWidth="1"/>
    <col min="3" max="3" width="14.9140625" customWidth="1"/>
    <col min="4" max="4" width="13.25" customWidth="1"/>
    <col min="5" max="5" width="12.58203125" customWidth="1"/>
    <col min="6" max="6" width="15.1640625" customWidth="1"/>
    <col min="7" max="7" width="15.7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107</v>
      </c>
      <c r="B2" s="124"/>
      <c r="C2" s="125"/>
      <c r="D2" s="125"/>
      <c r="E2" s="125"/>
      <c r="F2" s="125"/>
      <c r="G2" s="126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6548.31</v>
      </c>
      <c r="D8" s="19">
        <v>273.82</v>
      </c>
      <c r="E8" s="67">
        <v>0</v>
      </c>
      <c r="F8" s="120">
        <v>0</v>
      </c>
      <c r="G8" s="21">
        <f t="shared" ref="G8:G14" si="0">SUM(C8:F8)</f>
        <v>6822.13</v>
      </c>
    </row>
    <row r="9" spans="1:7" ht="15.5">
      <c r="A9" s="17" t="s">
        <v>10</v>
      </c>
      <c r="B9" s="92">
        <v>5338.3</v>
      </c>
      <c r="C9" s="18">
        <v>27769.599999999999</v>
      </c>
      <c r="D9" s="19">
        <v>859.37</v>
      </c>
      <c r="E9" s="67">
        <v>30402.74</v>
      </c>
      <c r="F9" s="20">
        <v>30006.52</v>
      </c>
      <c r="G9" s="18">
        <f t="shared" si="0"/>
        <v>89038.23</v>
      </c>
    </row>
    <row r="10" spans="1:7" ht="15.5">
      <c r="A10" s="17" t="s">
        <v>11</v>
      </c>
      <c r="B10" s="92">
        <v>7223.3</v>
      </c>
      <c r="C10" s="18">
        <v>18905.28</v>
      </c>
      <c r="D10" s="19">
        <v>486.91</v>
      </c>
      <c r="E10" s="67">
        <v>5950.48</v>
      </c>
      <c r="F10" s="23">
        <v>14311.04</v>
      </c>
      <c r="G10" s="18">
        <f t="shared" si="0"/>
        <v>39653.71</v>
      </c>
    </row>
    <row r="11" spans="1:7" ht="15.5">
      <c r="A11" s="17" t="s">
        <v>12</v>
      </c>
      <c r="B11" s="92">
        <v>5395</v>
      </c>
      <c r="C11" s="18">
        <v>38677.47</v>
      </c>
      <c r="D11" s="19">
        <v>4117.49</v>
      </c>
      <c r="E11" s="67">
        <v>17908.490000000002</v>
      </c>
      <c r="F11" s="22">
        <v>17842.73</v>
      </c>
      <c r="G11" s="18">
        <f t="shared" si="0"/>
        <v>78546.179999999993</v>
      </c>
    </row>
    <row r="12" spans="1:7" ht="15.5">
      <c r="A12" s="17" t="s">
        <v>13</v>
      </c>
      <c r="B12" s="92">
        <v>3856.3</v>
      </c>
      <c r="C12" s="18">
        <v>30277.9</v>
      </c>
      <c r="D12" s="19">
        <v>2363.41</v>
      </c>
      <c r="E12" s="67">
        <v>18458.89</v>
      </c>
      <c r="F12" s="22">
        <v>72</v>
      </c>
      <c r="G12" s="18">
        <f t="shared" si="0"/>
        <v>51172.2</v>
      </c>
    </row>
    <row r="13" spans="1:7" ht="15.5">
      <c r="A13" s="17" t="s">
        <v>14</v>
      </c>
      <c r="B13" s="92">
        <v>3917.53</v>
      </c>
      <c r="C13" s="19">
        <v>13518.98</v>
      </c>
      <c r="D13" s="18">
        <v>252.02</v>
      </c>
      <c r="E13" s="68">
        <v>11988.97</v>
      </c>
      <c r="F13" s="24">
        <v>896.72</v>
      </c>
      <c r="G13" s="18">
        <f t="shared" si="0"/>
        <v>26656.690000000002</v>
      </c>
    </row>
    <row r="14" spans="1:7" ht="15.5">
      <c r="A14" s="25" t="s">
        <v>15</v>
      </c>
      <c r="B14" s="113">
        <v>0</v>
      </c>
      <c r="C14" s="26">
        <v>972.22</v>
      </c>
      <c r="D14" s="27">
        <v>31.7</v>
      </c>
      <c r="E14" s="69">
        <v>0</v>
      </c>
      <c r="F14" s="28">
        <v>0</v>
      </c>
      <c r="G14" s="27">
        <f t="shared" si="0"/>
        <v>1003.9200000000001</v>
      </c>
    </row>
    <row r="15" spans="1:7" ht="15.5">
      <c r="A15" s="29" t="s">
        <v>16</v>
      </c>
      <c r="B15" s="92">
        <f t="shared" ref="B15:F15" si="1">SUM(B8:B14)</f>
        <v>28484.53</v>
      </c>
      <c r="C15" s="30">
        <f t="shared" si="1"/>
        <v>136669.76000000001</v>
      </c>
      <c r="D15" s="31">
        <f t="shared" si="1"/>
        <v>8384.7200000000012</v>
      </c>
      <c r="E15" s="70">
        <f t="shared" si="1"/>
        <v>84709.57</v>
      </c>
      <c r="F15" s="32">
        <f t="shared" si="1"/>
        <v>63129.009999999995</v>
      </c>
      <c r="G15" s="33">
        <f>SUM(G8:G14)</f>
        <v>292893.06</v>
      </c>
    </row>
    <row r="16" spans="1:7">
      <c r="A16" s="128" t="s">
        <v>104</v>
      </c>
      <c r="B16" s="129"/>
      <c r="C16" s="129"/>
      <c r="D16" s="129"/>
      <c r="E16" s="129"/>
      <c r="F16" s="129"/>
      <c r="G16" s="130"/>
    </row>
    <row r="17" spans="1:7">
      <c r="A17" s="131" t="s">
        <v>108</v>
      </c>
      <c r="B17" s="132"/>
      <c r="C17" s="132"/>
      <c r="D17" s="132"/>
      <c r="E17" s="132"/>
      <c r="F17" s="132"/>
      <c r="G17" s="133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3520.65</v>
      </c>
      <c r="D24" s="19">
        <v>269.3</v>
      </c>
      <c r="E24" s="73">
        <v>33462.74</v>
      </c>
      <c r="F24" s="35">
        <v>16591.39</v>
      </c>
      <c r="G24" s="21">
        <f>SUM(C24:F24)</f>
        <v>53844.079999999994</v>
      </c>
    </row>
    <row r="25" spans="1:7" ht="15.5">
      <c r="A25" s="17" t="s">
        <v>19</v>
      </c>
      <c r="B25" s="92">
        <v>3379.8</v>
      </c>
      <c r="C25" s="18">
        <v>19997.07</v>
      </c>
      <c r="D25" s="19">
        <v>416.72</v>
      </c>
      <c r="E25" s="74">
        <v>4886.2</v>
      </c>
      <c r="F25" s="19">
        <v>-10747.9</v>
      </c>
      <c r="G25" s="18">
        <f>SUM(C25:F25)</f>
        <v>14552.090000000002</v>
      </c>
    </row>
    <row r="26" spans="1:7" ht="15.5">
      <c r="A26" s="25" t="s">
        <v>20</v>
      </c>
      <c r="B26" s="113">
        <v>3569.01</v>
      </c>
      <c r="C26" s="21">
        <v>19908.05</v>
      </c>
      <c r="D26" s="36">
        <v>599.89</v>
      </c>
      <c r="E26" s="73">
        <v>10679.46</v>
      </c>
      <c r="F26" s="37">
        <v>-2542.7199999999998</v>
      </c>
      <c r="G26" s="21">
        <f>SUM(C26:F26)</f>
        <v>28644.679999999997</v>
      </c>
    </row>
    <row r="27" spans="1:7" ht="15.5">
      <c r="A27" s="25" t="s">
        <v>15</v>
      </c>
      <c r="B27" s="113">
        <v>0</v>
      </c>
      <c r="C27" s="21">
        <v>192.12</v>
      </c>
      <c r="D27" s="36">
        <v>1.72</v>
      </c>
      <c r="E27" s="28">
        <v>0</v>
      </c>
      <c r="F27" s="36">
        <v>0</v>
      </c>
      <c r="G27" s="21">
        <f>SUM(C27:F27)</f>
        <v>193.84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43617.890000000007</v>
      </c>
      <c r="D28" s="31">
        <f t="shared" si="2"/>
        <v>1287.6299999999999</v>
      </c>
      <c r="E28" s="70">
        <f t="shared" si="2"/>
        <v>49028.399999999994</v>
      </c>
      <c r="F28" s="32">
        <f t="shared" si="2"/>
        <v>3300.77</v>
      </c>
      <c r="G28" s="38">
        <f t="shared" si="2"/>
        <v>97234.689999999988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18374.48</v>
      </c>
      <c r="D38" s="19">
        <v>317.13</v>
      </c>
      <c r="E38" s="75">
        <v>30952.97</v>
      </c>
      <c r="F38" s="18">
        <v>14263.68</v>
      </c>
      <c r="G38" s="18">
        <f>SUM(C38:F38)</f>
        <v>63908.26</v>
      </c>
    </row>
    <row r="39" spans="1:7" ht="15.5">
      <c r="A39" s="29" t="s">
        <v>16</v>
      </c>
      <c r="B39" s="97">
        <f>SUM(B38)</f>
        <v>5359.66</v>
      </c>
      <c r="C39" s="38">
        <f>SUM(C38)</f>
        <v>18374.48</v>
      </c>
      <c r="D39" s="31">
        <f>SUM(D38)</f>
        <v>317.13</v>
      </c>
      <c r="E39" s="76">
        <f>SUM(E38)</f>
        <v>30952.97</v>
      </c>
      <c r="F39" s="43">
        <f>SUM(F38)</f>
        <v>14263.68</v>
      </c>
      <c r="G39" s="38">
        <f>SUM(C39:F39)</f>
        <v>63908.26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25075.85</v>
      </c>
      <c r="D46" s="19">
        <v>854.59</v>
      </c>
      <c r="E46" s="77">
        <v>-2257.67</v>
      </c>
      <c r="F46" s="44">
        <v>-1373.69</v>
      </c>
      <c r="G46" s="18">
        <f>SUM(C46:F46)</f>
        <v>22299.079999999998</v>
      </c>
    </row>
    <row r="47" spans="1:7" ht="15.5">
      <c r="A47" s="45" t="s">
        <v>25</v>
      </c>
      <c r="B47" s="114">
        <v>4352.3999999999996</v>
      </c>
      <c r="C47" s="46">
        <v>11250.71</v>
      </c>
      <c r="D47" s="47">
        <v>366.18</v>
      </c>
      <c r="E47" s="78">
        <v>-6114.22</v>
      </c>
      <c r="F47" s="47">
        <v>-3081.38</v>
      </c>
      <c r="G47" s="46">
        <f>SUM(C47:F47)</f>
        <v>2421.2899999999991</v>
      </c>
    </row>
    <row r="48" spans="1:7" ht="15.5">
      <c r="A48" s="17" t="s">
        <v>26</v>
      </c>
      <c r="B48" s="92">
        <v>4367</v>
      </c>
      <c r="C48" s="18">
        <v>20337.400000000001</v>
      </c>
      <c r="D48" s="19">
        <v>446.19</v>
      </c>
      <c r="E48" s="77">
        <v>652.51</v>
      </c>
      <c r="F48" s="19">
        <v>5766.45</v>
      </c>
      <c r="G48" s="18">
        <f>SUM(C48:F48)</f>
        <v>27202.55</v>
      </c>
    </row>
    <row r="49" spans="1:7" ht="15.5">
      <c r="A49" s="17" t="s">
        <v>27</v>
      </c>
      <c r="B49" s="92">
        <v>4386</v>
      </c>
      <c r="C49" s="18">
        <v>8704.68</v>
      </c>
      <c r="D49" s="18">
        <v>458.78</v>
      </c>
      <c r="E49" s="77">
        <v>22705.08</v>
      </c>
      <c r="F49" s="18">
        <v>10284.36</v>
      </c>
      <c r="G49" s="18">
        <f>SUM(C49:F49)</f>
        <v>42152.9</v>
      </c>
    </row>
    <row r="50" spans="1:7" ht="15.5">
      <c r="A50" s="25" t="s">
        <v>15</v>
      </c>
      <c r="B50" s="92">
        <v>0</v>
      </c>
      <c r="C50" s="26">
        <v>2006.07</v>
      </c>
      <c r="D50" s="27">
        <v>182.38</v>
      </c>
      <c r="E50" s="79">
        <v>0</v>
      </c>
      <c r="F50" s="27">
        <v>0</v>
      </c>
      <c r="G50" s="27">
        <f>SUM(C50:F50)</f>
        <v>2188.4499999999998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67374.710000000006</v>
      </c>
      <c r="D51" s="31">
        <f t="shared" si="3"/>
        <v>2308.12</v>
      </c>
      <c r="E51" s="70">
        <f t="shared" si="3"/>
        <v>14985.700000000003</v>
      </c>
      <c r="F51" s="48">
        <f t="shared" si="3"/>
        <v>11595.740000000002</v>
      </c>
      <c r="G51" s="38">
        <f t="shared" si="3"/>
        <v>96264.27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2880</v>
      </c>
      <c r="D59" s="19">
        <v>85.15</v>
      </c>
      <c r="E59" s="49">
        <v>3257.39</v>
      </c>
      <c r="F59" s="35">
        <v>0</v>
      </c>
      <c r="G59" s="18">
        <f>SUM(C59:F59)</f>
        <v>6222.54</v>
      </c>
    </row>
    <row r="60" spans="1:7" ht="15.5">
      <c r="A60" s="29" t="s">
        <v>16</v>
      </c>
      <c r="B60" s="98">
        <f>SUM(B59)</f>
        <v>4163.2</v>
      </c>
      <c r="C60" s="38">
        <f>SUM(C59)</f>
        <v>2880</v>
      </c>
      <c r="D60" s="31">
        <f>SUM(D59:D59)</f>
        <v>85.15</v>
      </c>
      <c r="E60" s="50">
        <f>SUM(E59)</f>
        <v>3257.39</v>
      </c>
      <c r="F60" s="50">
        <f>SUM(F59)</f>
        <v>0</v>
      </c>
      <c r="G60" s="38">
        <f>SUM(C60:F60)</f>
        <v>6222.54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16582.72</v>
      </c>
      <c r="D69" s="19">
        <v>292.25</v>
      </c>
      <c r="E69" s="77">
        <v>14280.54</v>
      </c>
      <c r="F69" s="51">
        <v>22742.240000000002</v>
      </c>
      <c r="G69" s="18">
        <f t="shared" ref="G69:G74" si="4">SUM(C69:F69)</f>
        <v>53897.75</v>
      </c>
    </row>
    <row r="70" spans="1:7" ht="15.5">
      <c r="A70" s="17" t="s">
        <v>32</v>
      </c>
      <c r="B70" s="92">
        <v>3353.2</v>
      </c>
      <c r="C70" s="18">
        <v>9609.01</v>
      </c>
      <c r="D70" s="19">
        <v>54.08</v>
      </c>
      <c r="E70" s="77">
        <v>0</v>
      </c>
      <c r="F70" s="51">
        <v>0</v>
      </c>
      <c r="G70" s="18">
        <f t="shared" si="4"/>
        <v>9663.09</v>
      </c>
    </row>
    <row r="71" spans="1:7" ht="15.5">
      <c r="A71" s="17" t="s">
        <v>33</v>
      </c>
      <c r="B71" s="92">
        <v>2205.1</v>
      </c>
      <c r="C71" s="18">
        <v>3995.83</v>
      </c>
      <c r="D71" s="19">
        <v>76.83</v>
      </c>
      <c r="E71" s="77">
        <v>0</v>
      </c>
      <c r="F71" s="51">
        <v>0</v>
      </c>
      <c r="G71" s="18">
        <f t="shared" si="4"/>
        <v>4072.66</v>
      </c>
    </row>
    <row r="72" spans="1:7" ht="15.5">
      <c r="A72" s="17" t="s">
        <v>34</v>
      </c>
      <c r="B72" s="92">
        <v>4173.4799999999996</v>
      </c>
      <c r="C72" s="19">
        <v>13124.15</v>
      </c>
      <c r="D72" s="18">
        <v>430.2</v>
      </c>
      <c r="E72" s="80">
        <v>0</v>
      </c>
      <c r="F72" s="35">
        <v>0</v>
      </c>
      <c r="G72" s="18">
        <f t="shared" si="4"/>
        <v>13554.35</v>
      </c>
    </row>
    <row r="73" spans="1:7" ht="15.5">
      <c r="A73" s="25" t="s">
        <v>35</v>
      </c>
      <c r="B73" s="113">
        <v>1710.1</v>
      </c>
      <c r="C73" s="36">
        <v>3278.41</v>
      </c>
      <c r="D73" s="27">
        <v>162.61000000000001</v>
      </c>
      <c r="E73" s="79">
        <v>2909.29</v>
      </c>
      <c r="F73" s="27">
        <v>0</v>
      </c>
      <c r="G73" s="21">
        <f t="shared" si="4"/>
        <v>6350.3099999999995</v>
      </c>
    </row>
    <row r="74" spans="1:7" ht="15.5">
      <c r="A74" s="25" t="s">
        <v>15</v>
      </c>
      <c r="B74" s="113">
        <v>0</v>
      </c>
      <c r="C74" s="36">
        <v>1177.95</v>
      </c>
      <c r="D74" s="35">
        <v>10.119999999999999</v>
      </c>
      <c r="E74" s="79">
        <v>0</v>
      </c>
      <c r="F74" s="35">
        <v>0</v>
      </c>
      <c r="G74" s="21">
        <f t="shared" si="4"/>
        <v>1188.07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47768.070000000007</v>
      </c>
      <c r="D75" s="31">
        <f t="shared" si="5"/>
        <v>1026.0899999999999</v>
      </c>
      <c r="E75" s="81">
        <f t="shared" si="5"/>
        <v>17189.830000000002</v>
      </c>
      <c r="F75" s="52">
        <f t="shared" si="5"/>
        <v>22742.240000000002</v>
      </c>
      <c r="G75" s="38">
        <f t="shared" si="5"/>
        <v>88726.23000000001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23945.51</v>
      </c>
      <c r="D82" s="19">
        <v>836.53</v>
      </c>
      <c r="E82" s="18">
        <v>18435.259999999998</v>
      </c>
      <c r="F82" s="56">
        <v>19738.96</v>
      </c>
      <c r="G82" s="18">
        <f>SUM(C82:F82)</f>
        <v>62956.259999999995</v>
      </c>
    </row>
    <row r="83" spans="1:7" ht="15.5">
      <c r="A83" s="29" t="s">
        <v>16</v>
      </c>
      <c r="B83" s="98">
        <f>SUM(B82)</f>
        <v>5787</v>
      </c>
      <c r="C83" s="38">
        <f>SUM(C82)</f>
        <v>23945.51</v>
      </c>
      <c r="D83" s="31">
        <f>SUM(D82)</f>
        <v>836.53</v>
      </c>
      <c r="E83" s="43">
        <f>SUM(E82)</f>
        <v>18435.259999999998</v>
      </c>
      <c r="F83" s="57">
        <f>SUM(F82)</f>
        <v>19738.96</v>
      </c>
      <c r="G83" s="38">
        <f>SUM(C83:F83)</f>
        <v>62956.259999999995</v>
      </c>
    </row>
    <row r="84" spans="1:7">
      <c r="A84" s="134" t="s">
        <v>106</v>
      </c>
      <c r="B84" s="135"/>
      <c r="C84" s="135"/>
      <c r="D84" s="135"/>
      <c r="E84" s="135"/>
      <c r="F84" s="135"/>
      <c r="G84" s="136"/>
    </row>
    <row r="85" spans="1:7">
      <c r="A85" s="82"/>
      <c r="B85" s="82"/>
      <c r="C85" s="82"/>
      <c r="D85" s="82"/>
      <c r="E85" s="82"/>
      <c r="F85" s="82"/>
      <c r="G85" s="82"/>
    </row>
    <row r="86" spans="1:7">
      <c r="A86" s="82"/>
      <c r="B86" s="82"/>
      <c r="C86" s="82"/>
      <c r="D86" s="82"/>
      <c r="E86" s="82"/>
      <c r="F86" s="82"/>
      <c r="G86" s="82"/>
    </row>
    <row r="87" spans="1:7" ht="15.5">
      <c r="A87" s="9"/>
      <c r="B87" s="9"/>
      <c r="C87" s="8" t="s">
        <v>38</v>
      </c>
      <c r="D87" s="9"/>
      <c r="E87" s="9"/>
      <c r="F87" s="9"/>
      <c r="G87" s="9"/>
    </row>
    <row r="88" spans="1:7" ht="15.5">
      <c r="A88" s="10"/>
      <c r="B88" s="10"/>
      <c r="C88" s="10"/>
      <c r="D88" s="10"/>
      <c r="E88" s="10"/>
      <c r="F88" s="10"/>
      <c r="G88" s="10"/>
    </row>
    <row r="89" spans="1:7" ht="15.5">
      <c r="A89" s="11" t="s">
        <v>1</v>
      </c>
      <c r="B89" s="111" t="s">
        <v>58</v>
      </c>
      <c r="C89" s="11" t="s">
        <v>2</v>
      </c>
      <c r="D89" s="11" t="s">
        <v>3</v>
      </c>
      <c r="E89" s="12" t="s">
        <v>4</v>
      </c>
      <c r="F89" s="11" t="s">
        <v>5</v>
      </c>
      <c r="G89" s="41" t="s">
        <v>6</v>
      </c>
    </row>
    <row r="90" spans="1:7" ht="15.5">
      <c r="A90" s="14"/>
      <c r="B90" s="112" t="s">
        <v>59</v>
      </c>
      <c r="C90" s="14" t="s">
        <v>7</v>
      </c>
      <c r="D90" s="14"/>
      <c r="E90" s="15"/>
      <c r="F90" s="14"/>
      <c r="G90" s="42" t="s">
        <v>8</v>
      </c>
    </row>
    <row r="91" spans="1:7" ht="15.5">
      <c r="A91" s="17" t="s">
        <v>39</v>
      </c>
      <c r="B91" s="92">
        <v>1473</v>
      </c>
      <c r="C91" s="18">
        <v>2363.9299999999998</v>
      </c>
      <c r="D91" s="19">
        <v>135.43</v>
      </c>
      <c r="E91" s="35">
        <v>0</v>
      </c>
      <c r="F91" s="51">
        <v>3313.15</v>
      </c>
      <c r="G91" s="18">
        <f>SUM(C91:F91)</f>
        <v>5812.51</v>
      </c>
    </row>
    <row r="92" spans="1:7" ht="15.5">
      <c r="A92" s="17" t="s">
        <v>40</v>
      </c>
      <c r="B92" s="92">
        <v>1475.3</v>
      </c>
      <c r="C92" s="18">
        <v>4913.8500000000004</v>
      </c>
      <c r="D92" s="19">
        <v>212.25</v>
      </c>
      <c r="E92" s="34">
        <v>-2281.6999999999998</v>
      </c>
      <c r="F92" s="19">
        <v>-1612.6</v>
      </c>
      <c r="G92" s="18">
        <f>SUM(C92:F92)</f>
        <v>1231.8000000000006</v>
      </c>
    </row>
    <row r="93" spans="1:7" ht="15.5">
      <c r="A93" s="17" t="s">
        <v>41</v>
      </c>
      <c r="B93" s="92">
        <v>1475.8</v>
      </c>
      <c r="C93" s="18">
        <v>3484.66</v>
      </c>
      <c r="D93" s="19">
        <v>75.98</v>
      </c>
      <c r="E93" s="35">
        <v>2305.92</v>
      </c>
      <c r="F93" s="19">
        <v>0</v>
      </c>
      <c r="G93" s="18">
        <f>SUM(C93:F93)</f>
        <v>5866.5599999999995</v>
      </c>
    </row>
    <row r="94" spans="1:7" ht="15.5">
      <c r="A94" s="25" t="s">
        <v>42</v>
      </c>
      <c r="B94" s="113">
        <v>1471.9</v>
      </c>
      <c r="C94" s="21">
        <v>3829.41</v>
      </c>
      <c r="D94" s="36">
        <v>60.53</v>
      </c>
      <c r="E94" s="35">
        <v>0</v>
      </c>
      <c r="F94" s="36">
        <v>0</v>
      </c>
      <c r="G94" s="21">
        <f>SUM(C94:F94)</f>
        <v>3889.94</v>
      </c>
    </row>
    <row r="95" spans="1:7" ht="15.5">
      <c r="A95" s="25" t="s">
        <v>43</v>
      </c>
      <c r="B95" s="113">
        <v>7715.2</v>
      </c>
      <c r="C95" s="21">
        <v>17533.25</v>
      </c>
      <c r="D95" s="36">
        <v>587.4</v>
      </c>
      <c r="E95" s="83">
        <v>4559.26</v>
      </c>
      <c r="F95" s="58">
        <v>1335.94</v>
      </c>
      <c r="G95" s="21">
        <f>SUM(C95:F95)</f>
        <v>24015.850000000002</v>
      </c>
    </row>
    <row r="96" spans="1:7" ht="15.5">
      <c r="A96" s="29" t="s">
        <v>16</v>
      </c>
      <c r="B96" s="92">
        <f t="shared" ref="B96:G96" si="6">SUM(B91:B95)</f>
        <v>13611.2</v>
      </c>
      <c r="C96" s="38">
        <f t="shared" si="6"/>
        <v>32125.1</v>
      </c>
      <c r="D96" s="31">
        <f t="shared" si="6"/>
        <v>1071.5900000000001</v>
      </c>
      <c r="E96" s="70">
        <f t="shared" si="6"/>
        <v>4583.4800000000005</v>
      </c>
      <c r="F96" s="32">
        <f t="shared" si="6"/>
        <v>3036.4900000000002</v>
      </c>
      <c r="G96" s="38">
        <f t="shared" si="6"/>
        <v>40816.660000000003</v>
      </c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9"/>
      <c r="D99" s="9"/>
      <c r="E99" s="9"/>
      <c r="F99" s="9"/>
      <c r="G99" s="9"/>
    </row>
    <row r="100" spans="1:7" ht="15.5">
      <c r="A100" s="9"/>
      <c r="B100" s="9"/>
      <c r="C100" s="8" t="s">
        <v>44</v>
      </c>
      <c r="D100" s="9"/>
      <c r="E100" s="9"/>
      <c r="F100" s="9"/>
      <c r="G100" s="9"/>
    </row>
    <row r="101" spans="1:7" ht="15.5">
      <c r="A101" s="10"/>
      <c r="B101" s="10"/>
      <c r="C101" s="10"/>
      <c r="D101" s="10"/>
      <c r="E101" s="10"/>
      <c r="F101" s="10"/>
      <c r="G101" s="10"/>
    </row>
    <row r="102" spans="1:7" ht="15.5">
      <c r="A102" s="11" t="s">
        <v>1</v>
      </c>
      <c r="B102" s="111" t="s">
        <v>58</v>
      </c>
      <c r="C102" s="11" t="s">
        <v>2</v>
      </c>
      <c r="D102" s="11" t="s">
        <v>3</v>
      </c>
      <c r="E102" s="12" t="s">
        <v>4</v>
      </c>
      <c r="F102" s="11" t="s">
        <v>5</v>
      </c>
      <c r="G102" s="41" t="s">
        <v>6</v>
      </c>
    </row>
    <row r="103" spans="1:7" ht="15.5">
      <c r="A103" s="14"/>
      <c r="B103" s="112" t="s">
        <v>59</v>
      </c>
      <c r="C103" s="14" t="s">
        <v>7</v>
      </c>
      <c r="D103" s="14"/>
      <c r="E103" s="15"/>
      <c r="F103" s="14"/>
      <c r="G103" s="42" t="s">
        <v>8</v>
      </c>
    </row>
    <row r="104" spans="1:7" ht="15.5">
      <c r="A104" s="59" t="s">
        <v>45</v>
      </c>
      <c r="B104" s="113">
        <v>1694.8</v>
      </c>
      <c r="C104" s="21">
        <v>2380.14</v>
      </c>
      <c r="D104" s="18">
        <v>82.8</v>
      </c>
      <c r="E104" s="26">
        <v>9688.73</v>
      </c>
      <c r="F104" s="27">
        <v>0</v>
      </c>
      <c r="G104" s="58">
        <f>SUM(C104:F104)</f>
        <v>12151.67</v>
      </c>
    </row>
    <row r="105" spans="1:7" ht="15.5">
      <c r="A105" s="17" t="s">
        <v>46</v>
      </c>
      <c r="B105" s="92">
        <v>1979</v>
      </c>
      <c r="C105" s="18">
        <v>8089.68</v>
      </c>
      <c r="D105" s="19">
        <v>318.92</v>
      </c>
      <c r="E105" s="35">
        <v>13860.77</v>
      </c>
      <c r="F105" s="35">
        <v>0</v>
      </c>
      <c r="G105" s="18">
        <f>SUM(C105:F105)</f>
        <v>22269.370000000003</v>
      </c>
    </row>
    <row r="106" spans="1:7" ht="15.5">
      <c r="A106" s="29" t="s">
        <v>16</v>
      </c>
      <c r="B106" s="92">
        <f t="shared" ref="B106:G106" si="7">SUM(B104:B105)</f>
        <v>3673.8</v>
      </c>
      <c r="C106" s="38">
        <f t="shared" si="7"/>
        <v>10469.82</v>
      </c>
      <c r="D106" s="31">
        <f t="shared" si="7"/>
        <v>401.72</v>
      </c>
      <c r="E106" s="38">
        <f t="shared" si="7"/>
        <v>23549.5</v>
      </c>
      <c r="F106" s="52">
        <f t="shared" si="7"/>
        <v>0</v>
      </c>
      <c r="G106" s="38">
        <f t="shared" si="7"/>
        <v>34421.040000000001</v>
      </c>
    </row>
    <row r="107" spans="1:7" ht="15.5">
      <c r="A107" s="9"/>
      <c r="B107" s="9"/>
      <c r="C107" s="47"/>
      <c r="D107" s="47"/>
      <c r="E107" s="60"/>
      <c r="F107" s="60"/>
      <c r="G107" s="47"/>
    </row>
    <row r="108" spans="1:7" ht="15.5">
      <c r="A108" s="9"/>
      <c r="B108" s="9"/>
      <c r="C108" s="8" t="s">
        <v>47</v>
      </c>
      <c r="D108" s="47"/>
      <c r="E108" s="60"/>
      <c r="F108" s="60"/>
      <c r="G108" s="47"/>
    </row>
    <row r="109" spans="1:7" ht="15.5">
      <c r="A109" s="9"/>
      <c r="B109" s="9"/>
      <c r="C109" s="47"/>
      <c r="D109" s="47"/>
      <c r="E109" s="60"/>
      <c r="F109" s="60"/>
      <c r="G109" s="47"/>
    </row>
    <row r="110" spans="1:7" ht="15.5">
      <c r="A110" s="11" t="s">
        <v>1</v>
      </c>
      <c r="B110" s="111" t="s">
        <v>58</v>
      </c>
      <c r="C110" s="11" t="s">
        <v>2</v>
      </c>
      <c r="D110" s="11" t="s">
        <v>3</v>
      </c>
      <c r="E110" s="12" t="s">
        <v>4</v>
      </c>
      <c r="F110" s="11" t="s">
        <v>5</v>
      </c>
      <c r="G110" s="41" t="s">
        <v>6</v>
      </c>
    </row>
    <row r="111" spans="1:7" ht="15.5">
      <c r="A111" s="14"/>
      <c r="B111" s="112" t="s">
        <v>59</v>
      </c>
      <c r="C111" s="14" t="s">
        <v>7</v>
      </c>
      <c r="D111" s="14"/>
      <c r="E111" s="15"/>
      <c r="F111" s="14"/>
      <c r="G111" s="42" t="s">
        <v>8</v>
      </c>
    </row>
    <row r="112" spans="1:7" ht="15.5">
      <c r="A112" s="17" t="s">
        <v>48</v>
      </c>
      <c r="B112" s="92">
        <v>5630.5</v>
      </c>
      <c r="C112" s="19">
        <v>29978.28</v>
      </c>
      <c r="D112" s="61">
        <v>1177.6300000000001</v>
      </c>
      <c r="E112" s="77">
        <v>26663.77</v>
      </c>
      <c r="F112" s="84">
        <v>9106.51</v>
      </c>
      <c r="G112" s="62">
        <f>SUM(C112:F112)</f>
        <v>66926.19</v>
      </c>
    </row>
    <row r="113" spans="1:7" ht="15.5">
      <c r="A113" s="29" t="s">
        <v>16</v>
      </c>
      <c r="B113" s="92">
        <v>5630.5</v>
      </c>
      <c r="C113" s="30">
        <f>SUM(C112)</f>
        <v>29978.28</v>
      </c>
      <c r="D113" s="31">
        <f>SUM(D112)</f>
        <v>1177.6300000000001</v>
      </c>
      <c r="E113" s="85">
        <f>SUM(E112)</f>
        <v>26663.77</v>
      </c>
      <c r="F113" s="85">
        <f>SUM(F112)</f>
        <v>9106.51</v>
      </c>
      <c r="G113" s="38">
        <f>SUM(C113:F113)</f>
        <v>66926.19</v>
      </c>
    </row>
    <row r="114" spans="1:7">
      <c r="A114" s="72"/>
      <c r="B114" s="72"/>
      <c r="C114" s="72"/>
      <c r="D114" s="72"/>
      <c r="E114" s="72"/>
      <c r="F114" s="72"/>
      <c r="G114" s="72"/>
    </row>
    <row r="115" spans="1:7" ht="15.5">
      <c r="A115" s="9"/>
      <c r="B115" s="9"/>
      <c r="C115" s="9"/>
      <c r="D115" s="9"/>
      <c r="E115" s="9"/>
      <c r="F115" s="9"/>
      <c r="G115" s="9"/>
    </row>
    <row r="116" spans="1:7" ht="15.5">
      <c r="A116" s="106" t="s">
        <v>49</v>
      </c>
      <c r="B116" s="17"/>
      <c r="C116" s="86">
        <f>C15+C28+C39+C51+C60+C75+C83+C96+C106+C113</f>
        <v>413203.62</v>
      </c>
      <c r="D116" s="9"/>
      <c r="E116" s="9"/>
      <c r="F116" s="9"/>
      <c r="G116" s="9"/>
    </row>
    <row r="117" spans="1:7" ht="15.5">
      <c r="A117" s="107" t="s">
        <v>3</v>
      </c>
      <c r="B117" s="17"/>
      <c r="C117" s="86">
        <f>D15+D28+D39+D51+D60+D75+D83+D96+D106+D113</f>
        <v>16896.309999999998</v>
      </c>
      <c r="D117" s="9"/>
      <c r="E117" s="9"/>
      <c r="F117" s="9"/>
      <c r="G117" s="9"/>
    </row>
    <row r="118" spans="1:7" ht="15.5">
      <c r="A118" s="108" t="s">
        <v>50</v>
      </c>
      <c r="B118" s="17"/>
      <c r="C118" s="86">
        <f>E15+E28+E39+E51+E60+E75+E83+E96+E106+E113</f>
        <v>273355.87000000005</v>
      </c>
      <c r="D118" s="9"/>
      <c r="E118" s="9"/>
      <c r="F118" s="9"/>
      <c r="G118" s="9"/>
    </row>
    <row r="119" spans="1:7" ht="15.5">
      <c r="A119" s="107" t="s">
        <v>51</v>
      </c>
      <c r="B119" s="17"/>
      <c r="C119" s="86">
        <f>F15+F28+F39+F51+F60+F75+F83+F96+F106+F113</f>
        <v>146913.4</v>
      </c>
      <c r="D119" s="9"/>
      <c r="E119" s="9"/>
      <c r="F119" s="9"/>
      <c r="G119" s="9"/>
    </row>
    <row r="120" spans="1:7" ht="15.5">
      <c r="A120" s="109" t="s">
        <v>53</v>
      </c>
      <c r="B120" s="64"/>
      <c r="C120" s="87">
        <f>SUM(C116:C119)</f>
        <v>850369.20000000007</v>
      </c>
      <c r="D120" s="9"/>
      <c r="E120" s="9"/>
      <c r="F120" s="9"/>
      <c r="G120" s="9"/>
    </row>
    <row r="121" spans="1:7" ht="33" customHeight="1">
      <c r="A121" s="121" t="s">
        <v>52</v>
      </c>
      <c r="B121" s="122"/>
      <c r="C121" s="123">
        <f>C120-C117</f>
        <v>833472.89000000013</v>
      </c>
      <c r="D121" s="9"/>
      <c r="E121" s="66"/>
      <c r="F121" s="66"/>
      <c r="G121" s="66"/>
    </row>
    <row r="122" spans="1:7" ht="15.5">
      <c r="A122" s="66"/>
      <c r="B122" s="66"/>
      <c r="C122" s="66"/>
      <c r="D122" s="9"/>
      <c r="E122" s="9"/>
      <c r="F122" s="99"/>
      <c r="G122" s="9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102" t="s">
        <v>60</v>
      </c>
      <c r="B125" s="101">
        <v>109853.3</v>
      </c>
      <c r="C125" s="66"/>
      <c r="D125" s="66"/>
      <c r="E125" s="66"/>
      <c r="F125" s="66"/>
      <c r="G125" s="66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125"/>
  <sheetViews>
    <sheetView workbookViewId="0">
      <selection sqref="A1:G127"/>
    </sheetView>
  </sheetViews>
  <sheetFormatPr defaultRowHeight="14"/>
  <cols>
    <col min="1" max="1" width="27.5" customWidth="1"/>
    <col min="2" max="2" width="14" customWidth="1"/>
    <col min="3" max="3" width="13.83203125" customWidth="1"/>
    <col min="4" max="4" width="12.58203125" customWidth="1"/>
    <col min="5" max="5" width="13" customWidth="1"/>
    <col min="6" max="6" width="14.08203125" customWidth="1"/>
    <col min="7" max="7" width="17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103</v>
      </c>
      <c r="B2" s="124"/>
      <c r="C2" s="125"/>
      <c r="D2" s="125"/>
      <c r="E2" s="125"/>
      <c r="F2" s="125"/>
      <c r="G2" s="126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5061.8100000000004</v>
      </c>
      <c r="D8" s="19">
        <v>242.64</v>
      </c>
      <c r="E8" s="67">
        <v>0</v>
      </c>
      <c r="F8" s="120">
        <v>0</v>
      </c>
      <c r="G8" s="21">
        <f t="shared" ref="G8:G14" si="0">SUM(C8:F8)</f>
        <v>5304.4500000000007</v>
      </c>
    </row>
    <row r="9" spans="1:7" ht="15.5">
      <c r="A9" s="17" t="s">
        <v>10</v>
      </c>
      <c r="B9" s="92">
        <v>5338.3</v>
      </c>
      <c r="C9" s="18">
        <v>28975.79</v>
      </c>
      <c r="D9" s="19">
        <v>759.85</v>
      </c>
      <c r="E9" s="67">
        <v>34661.360000000001</v>
      </c>
      <c r="F9" s="20">
        <v>23364.560000000001</v>
      </c>
      <c r="G9" s="18">
        <f t="shared" si="0"/>
        <v>87761.56</v>
      </c>
    </row>
    <row r="10" spans="1:7" ht="15.5">
      <c r="A10" s="17" t="s">
        <v>11</v>
      </c>
      <c r="B10" s="92">
        <v>7223.3</v>
      </c>
      <c r="C10" s="18">
        <v>15920.01</v>
      </c>
      <c r="D10" s="19">
        <v>370.25</v>
      </c>
      <c r="E10" s="67">
        <v>3437.98</v>
      </c>
      <c r="F10" s="23">
        <v>14311.04</v>
      </c>
      <c r="G10" s="18">
        <f t="shared" si="0"/>
        <v>34039.279999999999</v>
      </c>
    </row>
    <row r="11" spans="1:7" ht="15.5">
      <c r="A11" s="17" t="s">
        <v>12</v>
      </c>
      <c r="B11" s="92">
        <v>5395</v>
      </c>
      <c r="C11" s="18">
        <v>37827.67</v>
      </c>
      <c r="D11" s="19">
        <v>3665.5</v>
      </c>
      <c r="E11" s="67">
        <v>14308.5</v>
      </c>
      <c r="F11" s="22">
        <v>19693.96</v>
      </c>
      <c r="G11" s="18">
        <f t="shared" si="0"/>
        <v>75495.63</v>
      </c>
    </row>
    <row r="12" spans="1:7" ht="15.5">
      <c r="A12" s="17" t="s">
        <v>13</v>
      </c>
      <c r="B12" s="92">
        <v>3856.3</v>
      </c>
      <c r="C12" s="18">
        <v>24611.21</v>
      </c>
      <c r="D12" s="19">
        <v>2187.5500000000002</v>
      </c>
      <c r="E12" s="67">
        <v>18458.89</v>
      </c>
      <c r="F12" s="22">
        <v>-1527.09</v>
      </c>
      <c r="G12" s="18">
        <f t="shared" si="0"/>
        <v>43730.559999999998</v>
      </c>
    </row>
    <row r="13" spans="1:7" ht="15.5">
      <c r="A13" s="17" t="s">
        <v>14</v>
      </c>
      <c r="B13" s="92">
        <v>3917.53</v>
      </c>
      <c r="C13" s="19">
        <v>8546.2900000000009</v>
      </c>
      <c r="D13" s="18">
        <v>179.04</v>
      </c>
      <c r="E13" s="68">
        <v>9960.7000000000007</v>
      </c>
      <c r="F13" s="24">
        <v>926.16</v>
      </c>
      <c r="G13" s="18">
        <f t="shared" si="0"/>
        <v>19612.190000000002</v>
      </c>
    </row>
    <row r="14" spans="1:7" ht="15.5">
      <c r="A14" s="25" t="s">
        <v>15</v>
      </c>
      <c r="B14" s="113">
        <v>0</v>
      </c>
      <c r="C14" s="26">
        <v>1035.82</v>
      </c>
      <c r="D14" s="27">
        <v>18.55</v>
      </c>
      <c r="E14" s="69">
        <v>0</v>
      </c>
      <c r="F14" s="28">
        <v>0</v>
      </c>
      <c r="G14" s="27">
        <f t="shared" si="0"/>
        <v>1054.3699999999999</v>
      </c>
    </row>
    <row r="15" spans="1:7" ht="15.5">
      <c r="A15" s="29" t="s">
        <v>16</v>
      </c>
      <c r="B15" s="92">
        <f t="shared" ref="B15:F15" si="1">SUM(B8:B14)</f>
        <v>28484.53</v>
      </c>
      <c r="C15" s="30">
        <f t="shared" si="1"/>
        <v>121978.6</v>
      </c>
      <c r="D15" s="31">
        <f t="shared" si="1"/>
        <v>7423.38</v>
      </c>
      <c r="E15" s="70">
        <f t="shared" si="1"/>
        <v>80827.430000000008</v>
      </c>
      <c r="F15" s="32">
        <f t="shared" si="1"/>
        <v>56768.630000000012</v>
      </c>
      <c r="G15" s="33">
        <f>SUM(G8:G14)</f>
        <v>266998.03999999998</v>
      </c>
    </row>
    <row r="16" spans="1:7">
      <c r="A16" s="128" t="s">
        <v>104</v>
      </c>
      <c r="B16" s="129"/>
      <c r="C16" s="129"/>
      <c r="D16" s="129"/>
      <c r="E16" s="129"/>
      <c r="F16" s="129"/>
      <c r="G16" s="130"/>
    </row>
    <row r="17" spans="1:7">
      <c r="A17" s="131" t="s">
        <v>105</v>
      </c>
      <c r="B17" s="132"/>
      <c r="C17" s="132"/>
      <c r="D17" s="132"/>
      <c r="E17" s="132"/>
      <c r="F17" s="132"/>
      <c r="G17" s="133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7235.37</v>
      </c>
      <c r="D24" s="19">
        <v>289.75</v>
      </c>
      <c r="E24" s="73">
        <v>35823.14</v>
      </c>
      <c r="F24" s="35">
        <v>11924.41</v>
      </c>
      <c r="G24" s="21">
        <f>SUM(C24:F24)</f>
        <v>55272.67</v>
      </c>
    </row>
    <row r="25" spans="1:7" ht="15.5">
      <c r="A25" s="17" t="s">
        <v>19</v>
      </c>
      <c r="B25" s="92">
        <v>3379.8</v>
      </c>
      <c r="C25" s="18">
        <v>13371.17</v>
      </c>
      <c r="D25" s="19">
        <v>269.73</v>
      </c>
      <c r="E25" s="74">
        <v>4886.2</v>
      </c>
      <c r="F25" s="19">
        <v>-10813.9</v>
      </c>
      <c r="G25" s="18">
        <f>SUM(C25:F25)</f>
        <v>7713.1999999999989</v>
      </c>
    </row>
    <row r="26" spans="1:7" ht="15.5">
      <c r="A26" s="25" t="s">
        <v>20</v>
      </c>
      <c r="B26" s="113">
        <v>3569.01</v>
      </c>
      <c r="C26" s="21">
        <v>18363.45</v>
      </c>
      <c r="D26" s="36">
        <v>531.64</v>
      </c>
      <c r="E26" s="73">
        <v>7924.72</v>
      </c>
      <c r="F26" s="37">
        <v>1156.81</v>
      </c>
      <c r="G26" s="21">
        <f>SUM(C26:F26)</f>
        <v>27976.620000000003</v>
      </c>
    </row>
    <row r="27" spans="1:7" ht="15.5">
      <c r="A27" s="25" t="s">
        <v>15</v>
      </c>
      <c r="B27" s="113">
        <v>0</v>
      </c>
      <c r="C27" s="21">
        <v>177.89</v>
      </c>
      <c r="D27" s="36">
        <v>0.34</v>
      </c>
      <c r="E27" s="28">
        <v>1354.07</v>
      </c>
      <c r="F27" s="36">
        <v>0</v>
      </c>
      <c r="G27" s="21">
        <f>SUM(C27:F27)</f>
        <v>1532.3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39147.880000000005</v>
      </c>
      <c r="D28" s="31">
        <f t="shared" si="2"/>
        <v>1091.4599999999998</v>
      </c>
      <c r="E28" s="70">
        <f t="shared" si="2"/>
        <v>49988.13</v>
      </c>
      <c r="F28" s="32">
        <f t="shared" si="2"/>
        <v>2267.3200000000002</v>
      </c>
      <c r="G28" s="38">
        <f t="shared" si="2"/>
        <v>92494.79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12483.74</v>
      </c>
      <c r="D38" s="19">
        <v>279</v>
      </c>
      <c r="E38" s="75">
        <v>28218.25</v>
      </c>
      <c r="F38" s="18">
        <v>12504.87</v>
      </c>
      <c r="G38" s="18">
        <f>SUM(C38:F38)</f>
        <v>53485.86</v>
      </c>
    </row>
    <row r="39" spans="1:7" ht="15.5">
      <c r="A39" s="29" t="s">
        <v>16</v>
      </c>
      <c r="B39" s="97">
        <f>SUM(B38)</f>
        <v>5359.66</v>
      </c>
      <c r="C39" s="38">
        <f>SUM(C38)</f>
        <v>12483.74</v>
      </c>
      <c r="D39" s="31">
        <f>SUM(D38)</f>
        <v>279</v>
      </c>
      <c r="E39" s="76">
        <f>SUM(E38)</f>
        <v>28218.25</v>
      </c>
      <c r="F39" s="43">
        <f>SUM(F38)</f>
        <v>12504.87</v>
      </c>
      <c r="G39" s="38">
        <f>SUM(C39:F39)</f>
        <v>53485.86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15821.99</v>
      </c>
      <c r="D46" s="19">
        <v>730.63</v>
      </c>
      <c r="E46" s="77">
        <v>-2257.67</v>
      </c>
      <c r="F46" s="44">
        <v>-1373.69</v>
      </c>
      <c r="G46" s="18">
        <f>SUM(C46:F46)</f>
        <v>12921.259999999998</v>
      </c>
    </row>
    <row r="47" spans="1:7" ht="15.5">
      <c r="A47" s="45" t="s">
        <v>25</v>
      </c>
      <c r="B47" s="114">
        <v>4352.3999999999996</v>
      </c>
      <c r="C47" s="46">
        <v>12883.33</v>
      </c>
      <c r="D47" s="47">
        <v>255.16</v>
      </c>
      <c r="E47" s="78">
        <v>-6114.22</v>
      </c>
      <c r="F47" s="47">
        <v>-3081.38</v>
      </c>
      <c r="G47" s="46">
        <f>SUM(C47:F47)</f>
        <v>3942.8899999999994</v>
      </c>
    </row>
    <row r="48" spans="1:7" ht="15.5">
      <c r="A48" s="17" t="s">
        <v>26</v>
      </c>
      <c r="B48" s="92">
        <v>4367</v>
      </c>
      <c r="C48" s="18">
        <v>15182.73</v>
      </c>
      <c r="D48" s="19">
        <v>337.66</v>
      </c>
      <c r="E48" s="77">
        <v>8116.62</v>
      </c>
      <c r="F48" s="19">
        <v>4384.72</v>
      </c>
      <c r="G48" s="18">
        <f>SUM(C48:F48)</f>
        <v>28021.73</v>
      </c>
    </row>
    <row r="49" spans="1:7" ht="15.5">
      <c r="A49" s="17" t="s">
        <v>27</v>
      </c>
      <c r="B49" s="92">
        <v>4386</v>
      </c>
      <c r="C49" s="18">
        <v>17361.419999999998</v>
      </c>
      <c r="D49" s="18">
        <v>369.48</v>
      </c>
      <c r="E49" s="77">
        <v>29621.78</v>
      </c>
      <c r="F49" s="18">
        <v>9926.35</v>
      </c>
      <c r="G49" s="18">
        <f>SUM(C49:F49)</f>
        <v>57279.029999999992</v>
      </c>
    </row>
    <row r="50" spans="1:7" ht="15.5">
      <c r="A50" s="25" t="s">
        <v>15</v>
      </c>
      <c r="B50" s="92">
        <v>0</v>
      </c>
      <c r="C50" s="26">
        <v>1820.76</v>
      </c>
      <c r="D50" s="27">
        <v>151.38999999999999</v>
      </c>
      <c r="E50" s="79">
        <v>0</v>
      </c>
      <c r="F50" s="27">
        <v>0</v>
      </c>
      <c r="G50" s="27">
        <f>SUM(C50:F50)</f>
        <v>1972.15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63070.23</v>
      </c>
      <c r="D51" s="31">
        <f t="shared" si="3"/>
        <v>1844.3200000000002</v>
      </c>
      <c r="E51" s="70">
        <f t="shared" si="3"/>
        <v>29366.51</v>
      </c>
      <c r="F51" s="48">
        <f t="shared" si="3"/>
        <v>9856</v>
      </c>
      <c r="G51" s="38">
        <f t="shared" si="3"/>
        <v>104137.05999999998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5861.66</v>
      </c>
      <c r="D59" s="19">
        <v>127.25</v>
      </c>
      <c r="E59" s="49">
        <v>0</v>
      </c>
      <c r="F59" s="35">
        <v>0</v>
      </c>
      <c r="G59" s="18">
        <f>SUM(C59:F59)</f>
        <v>5988.91</v>
      </c>
    </row>
    <row r="60" spans="1:7" ht="15.5">
      <c r="A60" s="29" t="s">
        <v>16</v>
      </c>
      <c r="B60" s="98">
        <f>SUM(B59)</f>
        <v>4163.2</v>
      </c>
      <c r="C60" s="38">
        <f>SUM(C59)</f>
        <v>5861.66</v>
      </c>
      <c r="D60" s="31">
        <f>SUM(D59:D59)</f>
        <v>127.25</v>
      </c>
      <c r="E60" s="50">
        <f>SUM(E59)</f>
        <v>0</v>
      </c>
      <c r="F60" s="50">
        <f>SUM(F59)</f>
        <v>0</v>
      </c>
      <c r="G60" s="38">
        <f>SUM(C60:F60)</f>
        <v>5988.91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9277.7900000000009</v>
      </c>
      <c r="D69" s="19">
        <v>234</v>
      </c>
      <c r="E69" s="77">
        <v>16975.7</v>
      </c>
      <c r="F69" s="51">
        <v>22742.240000000002</v>
      </c>
      <c r="G69" s="18">
        <f t="shared" ref="G69:G74" si="4">SUM(C69:F69)</f>
        <v>49229.73</v>
      </c>
    </row>
    <row r="70" spans="1:7" ht="15.5">
      <c r="A70" s="17" t="s">
        <v>32</v>
      </c>
      <c r="B70" s="92">
        <v>3353.2</v>
      </c>
      <c r="C70" s="18">
        <v>6605.44</v>
      </c>
      <c r="D70" s="19">
        <v>31.72</v>
      </c>
      <c r="E70" s="77">
        <v>0</v>
      </c>
      <c r="F70" s="51">
        <v>0</v>
      </c>
      <c r="G70" s="18">
        <f t="shared" si="4"/>
        <v>6637.16</v>
      </c>
    </row>
    <row r="71" spans="1:7" ht="15.5">
      <c r="A71" s="17" t="s">
        <v>33</v>
      </c>
      <c r="B71" s="92">
        <v>2205.1</v>
      </c>
      <c r="C71" s="18">
        <v>2152.79</v>
      </c>
      <c r="D71" s="19">
        <v>53.68</v>
      </c>
      <c r="E71" s="77">
        <v>0</v>
      </c>
      <c r="F71" s="51">
        <v>0</v>
      </c>
      <c r="G71" s="18">
        <f t="shared" si="4"/>
        <v>2206.4699999999998</v>
      </c>
    </row>
    <row r="72" spans="1:7" ht="15.5">
      <c r="A72" s="17" t="s">
        <v>34</v>
      </c>
      <c r="B72" s="92">
        <v>4173.4799999999996</v>
      </c>
      <c r="C72" s="19">
        <v>8874.19</v>
      </c>
      <c r="D72" s="18">
        <v>402.34</v>
      </c>
      <c r="E72" s="80">
        <v>0</v>
      </c>
      <c r="F72" s="35">
        <v>0</v>
      </c>
      <c r="G72" s="18">
        <f t="shared" si="4"/>
        <v>9276.5300000000007</v>
      </c>
    </row>
    <row r="73" spans="1:7" ht="15.5">
      <c r="A73" s="25" t="s">
        <v>35</v>
      </c>
      <c r="B73" s="113">
        <v>1710.1</v>
      </c>
      <c r="C73" s="36">
        <v>4388.8500000000004</v>
      </c>
      <c r="D73" s="27">
        <v>131.93</v>
      </c>
      <c r="E73" s="79">
        <v>2909.28</v>
      </c>
      <c r="F73" s="27">
        <v>0</v>
      </c>
      <c r="G73" s="21">
        <f t="shared" si="4"/>
        <v>7430.0600000000013</v>
      </c>
    </row>
    <row r="74" spans="1:7" ht="15.5">
      <c r="A74" s="25" t="s">
        <v>15</v>
      </c>
      <c r="B74" s="113">
        <v>0</v>
      </c>
      <c r="C74" s="36">
        <v>447.15</v>
      </c>
      <c r="D74" s="35">
        <v>1.01</v>
      </c>
      <c r="E74" s="79">
        <v>0</v>
      </c>
      <c r="F74" s="35">
        <v>0</v>
      </c>
      <c r="G74" s="21">
        <f t="shared" si="4"/>
        <v>448.15999999999997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31746.21</v>
      </c>
      <c r="D75" s="31">
        <f t="shared" si="5"/>
        <v>854.68000000000006</v>
      </c>
      <c r="E75" s="81">
        <f t="shared" si="5"/>
        <v>19884.98</v>
      </c>
      <c r="F75" s="52">
        <f t="shared" si="5"/>
        <v>22742.240000000002</v>
      </c>
      <c r="G75" s="38">
        <f t="shared" si="5"/>
        <v>75228.11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23036.19</v>
      </c>
      <c r="D82" s="19">
        <v>623.07000000000005</v>
      </c>
      <c r="E82" s="18">
        <v>15936.62</v>
      </c>
      <c r="F82" s="56">
        <v>16738.27</v>
      </c>
      <c r="G82" s="18">
        <f>SUM(C82:F82)</f>
        <v>56334.149999999994</v>
      </c>
    </row>
    <row r="83" spans="1:7" ht="15.5">
      <c r="A83" s="29" t="s">
        <v>16</v>
      </c>
      <c r="B83" s="98">
        <f>SUM(B82)</f>
        <v>5787</v>
      </c>
      <c r="C83" s="38">
        <f>SUM(C82)</f>
        <v>23036.19</v>
      </c>
      <c r="D83" s="31">
        <f>SUM(D82)</f>
        <v>623.07000000000005</v>
      </c>
      <c r="E83" s="43">
        <f>SUM(E82)</f>
        <v>15936.62</v>
      </c>
      <c r="F83" s="57">
        <f>SUM(F82)</f>
        <v>16738.27</v>
      </c>
      <c r="G83" s="38">
        <f>SUM(C83:F83)</f>
        <v>56334.149999999994</v>
      </c>
    </row>
    <row r="84" spans="1:7">
      <c r="A84" s="134" t="s">
        <v>106</v>
      </c>
      <c r="B84" s="135"/>
      <c r="C84" s="135"/>
      <c r="D84" s="135"/>
      <c r="E84" s="135"/>
      <c r="F84" s="135"/>
      <c r="G84" s="136"/>
    </row>
    <row r="85" spans="1:7">
      <c r="A85" s="82"/>
      <c r="B85" s="82"/>
      <c r="C85" s="82"/>
      <c r="D85" s="82"/>
      <c r="E85" s="82"/>
      <c r="F85" s="82"/>
      <c r="G85" s="82"/>
    </row>
    <row r="86" spans="1:7">
      <c r="A86" s="82"/>
      <c r="B86" s="82"/>
      <c r="C86" s="82"/>
      <c r="D86" s="82"/>
      <c r="E86" s="82"/>
      <c r="F86" s="82"/>
      <c r="G86" s="82"/>
    </row>
    <row r="87" spans="1:7" ht="15.5">
      <c r="A87" s="9"/>
      <c r="B87" s="9"/>
      <c r="C87" s="8" t="s">
        <v>38</v>
      </c>
      <c r="D87" s="9"/>
      <c r="E87" s="9"/>
      <c r="F87" s="9"/>
      <c r="G87" s="9"/>
    </row>
    <row r="88" spans="1:7" ht="15.5">
      <c r="A88" s="10"/>
      <c r="B88" s="10"/>
      <c r="C88" s="10"/>
      <c r="D88" s="10"/>
      <c r="E88" s="10"/>
      <c r="F88" s="10"/>
      <c r="G88" s="10"/>
    </row>
    <row r="89" spans="1:7" ht="15.5">
      <c r="A89" s="11" t="s">
        <v>1</v>
      </c>
      <c r="B89" s="111" t="s">
        <v>58</v>
      </c>
      <c r="C89" s="11" t="s">
        <v>2</v>
      </c>
      <c r="D89" s="11" t="s">
        <v>3</v>
      </c>
      <c r="E89" s="12" t="s">
        <v>4</v>
      </c>
      <c r="F89" s="11" t="s">
        <v>5</v>
      </c>
      <c r="G89" s="41" t="s">
        <v>6</v>
      </c>
    </row>
    <row r="90" spans="1:7" ht="15.5">
      <c r="A90" s="14"/>
      <c r="B90" s="112" t="s">
        <v>59</v>
      </c>
      <c r="C90" s="14" t="s">
        <v>7</v>
      </c>
      <c r="D90" s="14"/>
      <c r="E90" s="15"/>
      <c r="F90" s="14"/>
      <c r="G90" s="42" t="s">
        <v>8</v>
      </c>
    </row>
    <row r="91" spans="1:7" ht="15.5">
      <c r="A91" s="17" t="s">
        <v>39</v>
      </c>
      <c r="B91" s="92">
        <v>1473</v>
      </c>
      <c r="C91" s="18">
        <v>4311.51</v>
      </c>
      <c r="D91" s="19">
        <v>108.05</v>
      </c>
      <c r="E91" s="35">
        <v>0</v>
      </c>
      <c r="F91" s="51">
        <v>3276.42</v>
      </c>
      <c r="G91" s="18">
        <f>SUM(C91:F91)</f>
        <v>7695.9800000000005</v>
      </c>
    </row>
    <row r="92" spans="1:7" ht="15.5">
      <c r="A92" s="17" t="s">
        <v>40</v>
      </c>
      <c r="B92" s="92">
        <v>1475.3</v>
      </c>
      <c r="C92" s="18">
        <v>2838.48</v>
      </c>
      <c r="D92" s="19">
        <v>174.98</v>
      </c>
      <c r="E92" s="34">
        <v>-2281.69</v>
      </c>
      <c r="F92" s="19">
        <v>-1612.6</v>
      </c>
      <c r="G92" s="18">
        <f>SUM(C92:F92)</f>
        <v>-880.82999999999993</v>
      </c>
    </row>
    <row r="93" spans="1:7" ht="15.5">
      <c r="A93" s="17" t="s">
        <v>41</v>
      </c>
      <c r="B93" s="92">
        <v>1475.8</v>
      </c>
      <c r="C93" s="18">
        <v>4562.72</v>
      </c>
      <c r="D93" s="19">
        <v>81.63</v>
      </c>
      <c r="E93" s="35">
        <v>0</v>
      </c>
      <c r="F93" s="19">
        <v>0</v>
      </c>
      <c r="G93" s="18">
        <f>SUM(C93:F93)</f>
        <v>4644.3500000000004</v>
      </c>
    </row>
    <row r="94" spans="1:7" ht="15.5">
      <c r="A94" s="25" t="s">
        <v>42</v>
      </c>
      <c r="B94" s="113">
        <v>1471.9</v>
      </c>
      <c r="C94" s="21">
        <v>2494.7399999999998</v>
      </c>
      <c r="D94" s="36">
        <v>39.229999999999997</v>
      </c>
      <c r="E94" s="35">
        <v>0</v>
      </c>
      <c r="F94" s="36">
        <v>0</v>
      </c>
      <c r="G94" s="21">
        <f>SUM(C94:F94)</f>
        <v>2533.9699999999998</v>
      </c>
    </row>
    <row r="95" spans="1:7" ht="15.5">
      <c r="A95" s="25" t="s">
        <v>43</v>
      </c>
      <c r="B95" s="113">
        <v>7715.2</v>
      </c>
      <c r="C95" s="21">
        <v>17864.47</v>
      </c>
      <c r="D95" s="36">
        <v>513.67999999999995</v>
      </c>
      <c r="E95" s="83">
        <v>8556.7900000000009</v>
      </c>
      <c r="F95" s="58">
        <v>6162.06</v>
      </c>
      <c r="G95" s="21">
        <f>SUM(C95:F95)</f>
        <v>33097</v>
      </c>
    </row>
    <row r="96" spans="1:7" ht="15.5">
      <c r="A96" s="29" t="s">
        <v>16</v>
      </c>
      <c r="B96" s="92">
        <f t="shared" ref="B96:G96" si="6">SUM(B91:B95)</f>
        <v>13611.2</v>
      </c>
      <c r="C96" s="38">
        <f t="shared" si="6"/>
        <v>32071.919999999998</v>
      </c>
      <c r="D96" s="31">
        <f t="shared" si="6"/>
        <v>917.56999999999994</v>
      </c>
      <c r="E96" s="70">
        <f t="shared" si="6"/>
        <v>6275.1</v>
      </c>
      <c r="F96" s="32">
        <f t="shared" si="6"/>
        <v>7825.880000000001</v>
      </c>
      <c r="G96" s="38">
        <f t="shared" si="6"/>
        <v>47090.47</v>
      </c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9"/>
      <c r="D99" s="9"/>
      <c r="E99" s="9"/>
      <c r="F99" s="9"/>
      <c r="G99" s="9"/>
    </row>
    <row r="100" spans="1:7" ht="15.5">
      <c r="A100" s="9"/>
      <c r="B100" s="9"/>
      <c r="C100" s="8" t="s">
        <v>44</v>
      </c>
      <c r="D100" s="9"/>
      <c r="E100" s="9"/>
      <c r="F100" s="9"/>
      <c r="G100" s="9"/>
    </row>
    <row r="101" spans="1:7" ht="15.5">
      <c r="A101" s="10"/>
      <c r="B101" s="10"/>
      <c r="C101" s="10"/>
      <c r="D101" s="10"/>
      <c r="E101" s="10"/>
      <c r="F101" s="10"/>
      <c r="G101" s="10"/>
    </row>
    <row r="102" spans="1:7" ht="15.5">
      <c r="A102" s="11" t="s">
        <v>1</v>
      </c>
      <c r="B102" s="111" t="s">
        <v>58</v>
      </c>
      <c r="C102" s="11" t="s">
        <v>2</v>
      </c>
      <c r="D102" s="11" t="s">
        <v>3</v>
      </c>
      <c r="E102" s="12" t="s">
        <v>4</v>
      </c>
      <c r="F102" s="11" t="s">
        <v>5</v>
      </c>
      <c r="G102" s="41" t="s">
        <v>6</v>
      </c>
    </row>
    <row r="103" spans="1:7" ht="15.5">
      <c r="A103" s="14"/>
      <c r="B103" s="112" t="s">
        <v>59</v>
      </c>
      <c r="C103" s="14" t="s">
        <v>7</v>
      </c>
      <c r="D103" s="14"/>
      <c r="E103" s="15"/>
      <c r="F103" s="14"/>
      <c r="G103" s="42" t="s">
        <v>8</v>
      </c>
    </row>
    <row r="104" spans="1:7" ht="15.5">
      <c r="A104" s="59" t="s">
        <v>45</v>
      </c>
      <c r="B104" s="113">
        <v>1694.8</v>
      </c>
      <c r="C104" s="21">
        <v>5214.3500000000004</v>
      </c>
      <c r="D104" s="18">
        <v>72.62</v>
      </c>
      <c r="E104" s="26">
        <v>6222.84</v>
      </c>
      <c r="F104" s="27">
        <v>0</v>
      </c>
      <c r="G104" s="58">
        <f>SUM(C104:F104)</f>
        <v>11509.810000000001</v>
      </c>
    </row>
    <row r="105" spans="1:7" ht="15.5">
      <c r="A105" s="17" t="s">
        <v>46</v>
      </c>
      <c r="B105" s="92">
        <v>1979</v>
      </c>
      <c r="C105" s="18">
        <v>6380.97</v>
      </c>
      <c r="D105" s="19">
        <v>316.97000000000003</v>
      </c>
      <c r="E105" s="35">
        <v>13860.76</v>
      </c>
      <c r="F105" s="35">
        <v>0</v>
      </c>
      <c r="G105" s="18">
        <f>SUM(C105:F105)</f>
        <v>20558.7</v>
      </c>
    </row>
    <row r="106" spans="1:7" ht="15.5">
      <c r="A106" s="29" t="s">
        <v>16</v>
      </c>
      <c r="B106" s="92">
        <f t="shared" ref="B106:G106" si="7">SUM(B104:B105)</f>
        <v>3673.8</v>
      </c>
      <c r="C106" s="38">
        <f t="shared" si="7"/>
        <v>11595.32</v>
      </c>
      <c r="D106" s="31">
        <f t="shared" si="7"/>
        <v>389.59000000000003</v>
      </c>
      <c r="E106" s="38">
        <f t="shared" si="7"/>
        <v>20083.599999999999</v>
      </c>
      <c r="F106" s="52">
        <f t="shared" si="7"/>
        <v>0</v>
      </c>
      <c r="G106" s="38">
        <f t="shared" si="7"/>
        <v>32068.510000000002</v>
      </c>
    </row>
    <row r="107" spans="1:7" ht="15.5">
      <c r="A107" s="9"/>
      <c r="B107" s="9"/>
      <c r="C107" s="47"/>
      <c r="D107" s="47"/>
      <c r="E107" s="60"/>
      <c r="F107" s="60"/>
      <c r="G107" s="47"/>
    </row>
    <row r="108" spans="1:7" ht="15.5">
      <c r="A108" s="9"/>
      <c r="B108" s="9"/>
      <c r="C108" s="8" t="s">
        <v>47</v>
      </c>
      <c r="D108" s="47"/>
      <c r="E108" s="60"/>
      <c r="F108" s="60"/>
      <c r="G108" s="47"/>
    </row>
    <row r="109" spans="1:7" ht="15.5">
      <c r="A109" s="9"/>
      <c r="B109" s="9"/>
      <c r="C109" s="47"/>
      <c r="D109" s="47"/>
      <c r="E109" s="60"/>
      <c r="F109" s="60"/>
      <c r="G109" s="47"/>
    </row>
    <row r="110" spans="1:7" ht="15.5">
      <c r="A110" s="11" t="s">
        <v>1</v>
      </c>
      <c r="B110" s="111" t="s">
        <v>58</v>
      </c>
      <c r="C110" s="11" t="s">
        <v>2</v>
      </c>
      <c r="D110" s="11" t="s">
        <v>3</v>
      </c>
      <c r="E110" s="12" t="s">
        <v>4</v>
      </c>
      <c r="F110" s="11" t="s">
        <v>5</v>
      </c>
      <c r="G110" s="41" t="s">
        <v>6</v>
      </c>
    </row>
    <row r="111" spans="1:7" ht="15.5">
      <c r="A111" s="14"/>
      <c r="B111" s="112" t="s">
        <v>59</v>
      </c>
      <c r="C111" s="14" t="s">
        <v>7</v>
      </c>
      <c r="D111" s="14"/>
      <c r="E111" s="15"/>
      <c r="F111" s="14"/>
      <c r="G111" s="42" t="s">
        <v>8</v>
      </c>
    </row>
    <row r="112" spans="1:7" ht="15.5">
      <c r="A112" s="17" t="s">
        <v>48</v>
      </c>
      <c r="B112" s="92">
        <v>5630.5</v>
      </c>
      <c r="C112" s="19">
        <v>25673.51</v>
      </c>
      <c r="D112" s="61">
        <v>964.41</v>
      </c>
      <c r="E112" s="77">
        <v>24737.15</v>
      </c>
      <c r="F112" s="84">
        <v>3010.33</v>
      </c>
      <c r="G112" s="62">
        <f>SUM(C112:F112)</f>
        <v>54385.4</v>
      </c>
    </row>
    <row r="113" spans="1:7" ht="15.5">
      <c r="A113" s="29" t="s">
        <v>16</v>
      </c>
      <c r="B113" s="92">
        <v>5630.5</v>
      </c>
      <c r="C113" s="30">
        <f>SUM(C112)</f>
        <v>25673.51</v>
      </c>
      <c r="D113" s="31">
        <f>SUM(D112)</f>
        <v>964.41</v>
      </c>
      <c r="E113" s="85">
        <f>SUM(E112)</f>
        <v>24737.15</v>
      </c>
      <c r="F113" s="85">
        <f>SUM(F112)</f>
        <v>3010.33</v>
      </c>
      <c r="G113" s="38">
        <f>SUM(C113:F113)</f>
        <v>54385.4</v>
      </c>
    </row>
    <row r="114" spans="1:7">
      <c r="A114" s="72"/>
      <c r="B114" s="72"/>
      <c r="C114" s="72"/>
      <c r="D114" s="72"/>
      <c r="E114" s="72"/>
      <c r="F114" s="72"/>
      <c r="G114" s="72"/>
    </row>
    <row r="115" spans="1:7" ht="15.5">
      <c r="A115" s="9"/>
      <c r="B115" s="9"/>
      <c r="C115" s="9"/>
      <c r="D115" s="9"/>
      <c r="E115" s="9"/>
      <c r="F115" s="9"/>
      <c r="G115" s="9"/>
    </row>
    <row r="116" spans="1:7" ht="15.5">
      <c r="A116" s="106" t="s">
        <v>49</v>
      </c>
      <c r="B116" s="17"/>
      <c r="C116" s="86">
        <f>C15+C28+C39+C51+C60+C75+C83+C96+C106+C113</f>
        <v>366665.26</v>
      </c>
      <c r="D116" s="9"/>
      <c r="E116" s="9"/>
      <c r="F116" s="9"/>
      <c r="G116" s="9"/>
    </row>
    <row r="117" spans="1:7" ht="15.5">
      <c r="A117" s="107" t="s">
        <v>3</v>
      </c>
      <c r="B117" s="17"/>
      <c r="C117" s="86">
        <f>D15+D28+D39+D51+D60+D75+D83+D96+D106+D113</f>
        <v>14514.73</v>
      </c>
      <c r="D117" s="9"/>
      <c r="E117" s="9"/>
      <c r="F117" s="9"/>
      <c r="G117" s="9"/>
    </row>
    <row r="118" spans="1:7" ht="15.5">
      <c r="A118" s="108" t="s">
        <v>50</v>
      </c>
      <c r="B118" s="17"/>
      <c r="C118" s="86">
        <f>E15+E28+E39+E51+E60+E75+E83+E96+E106+E113</f>
        <v>275317.77</v>
      </c>
      <c r="D118" s="9"/>
      <c r="E118" s="9"/>
      <c r="F118" s="9"/>
      <c r="G118" s="9"/>
    </row>
    <row r="119" spans="1:7" ht="15.5">
      <c r="A119" s="107" t="s">
        <v>51</v>
      </c>
      <c r="B119" s="17"/>
      <c r="C119" s="86">
        <f>F15+F28+F39+F51+F60+F75+F83+F96+F106+F113</f>
        <v>131713.54</v>
      </c>
      <c r="D119" s="9"/>
      <c r="E119" s="9"/>
      <c r="F119" s="9"/>
      <c r="G119" s="9"/>
    </row>
    <row r="120" spans="1:7" ht="15.5">
      <c r="A120" s="109" t="s">
        <v>53</v>
      </c>
      <c r="B120" s="64"/>
      <c r="C120" s="87">
        <f>SUM(C116:C119)</f>
        <v>788211.3</v>
      </c>
      <c r="D120" s="9"/>
      <c r="E120" s="9"/>
      <c r="F120" s="9"/>
      <c r="G120" s="9"/>
    </row>
    <row r="121" spans="1:7" ht="42.75" customHeight="1">
      <c r="A121" s="121" t="s">
        <v>52</v>
      </c>
      <c r="B121" s="122"/>
      <c r="C121" s="123">
        <f>C120-C117</f>
        <v>773696.57000000007</v>
      </c>
      <c r="D121" s="9"/>
      <c r="E121" s="66"/>
      <c r="F121" s="66"/>
      <c r="G121" s="66"/>
    </row>
    <row r="122" spans="1:7" ht="15.5">
      <c r="A122" s="66"/>
      <c r="B122" s="66"/>
      <c r="C122" s="66"/>
      <c r="D122" s="9"/>
      <c r="E122" s="9"/>
      <c r="F122" s="99"/>
      <c r="G122" s="9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102" t="s">
        <v>60</v>
      </c>
      <c r="B125" s="101">
        <v>109853.3</v>
      </c>
      <c r="C125" s="66"/>
      <c r="D125" s="66"/>
      <c r="E125" s="66"/>
      <c r="F125" s="66"/>
      <c r="G125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4"/>
  <sheetViews>
    <sheetView workbookViewId="0">
      <selection sqref="A1:G125"/>
    </sheetView>
  </sheetViews>
  <sheetFormatPr defaultRowHeight="14"/>
  <cols>
    <col min="1" max="1" width="30" customWidth="1"/>
    <col min="2" max="2" width="14.33203125" customWidth="1"/>
    <col min="3" max="3" width="15" customWidth="1"/>
    <col min="4" max="4" width="12.58203125" customWidth="1"/>
    <col min="5" max="5" width="13.33203125" customWidth="1"/>
    <col min="6" max="6" width="14" customWidth="1"/>
    <col min="7" max="7" width="15.33203125" customWidth="1"/>
  </cols>
  <sheetData>
    <row r="1" spans="1:10" ht="15.5">
      <c r="A1" s="1"/>
      <c r="B1" s="2"/>
      <c r="C1" s="2"/>
      <c r="D1" s="3"/>
      <c r="E1" s="3"/>
      <c r="F1" s="3"/>
      <c r="G1" s="4"/>
    </row>
    <row r="2" spans="1:10" ht="15.5">
      <c r="A2" s="115" t="s">
        <v>101</v>
      </c>
      <c r="B2" s="124"/>
      <c r="C2" s="125"/>
      <c r="D2" s="125"/>
      <c r="E2" s="125"/>
      <c r="F2" s="125"/>
      <c r="G2" s="126"/>
    </row>
    <row r="3" spans="1:10" ht="15.5">
      <c r="A3" s="8"/>
      <c r="B3" s="8"/>
      <c r="C3" s="9"/>
      <c r="D3" s="9"/>
      <c r="E3" s="9"/>
      <c r="F3" s="9"/>
      <c r="G3" s="9"/>
    </row>
    <row r="4" spans="1:10" ht="15.5">
      <c r="A4" s="9"/>
      <c r="B4" s="9"/>
      <c r="C4" s="8" t="s">
        <v>0</v>
      </c>
      <c r="D4" s="9"/>
      <c r="E4" s="9"/>
      <c r="F4" s="9"/>
      <c r="G4" s="9"/>
    </row>
    <row r="5" spans="1:10" ht="15.5">
      <c r="A5" s="10"/>
      <c r="B5" s="10"/>
      <c r="C5" s="10"/>
      <c r="D5" s="10"/>
      <c r="E5" s="10"/>
      <c r="F5" s="10"/>
      <c r="G5" s="9"/>
    </row>
    <row r="6" spans="1:10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10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10" ht="15.5">
      <c r="A8" s="17" t="s">
        <v>9</v>
      </c>
      <c r="B8" s="92">
        <v>2754.1</v>
      </c>
      <c r="C8" s="18">
        <v>10242.799999999999</v>
      </c>
      <c r="D8" s="19">
        <v>316.43</v>
      </c>
      <c r="E8" s="67">
        <v>0</v>
      </c>
      <c r="F8" s="120">
        <v>0</v>
      </c>
      <c r="G8" s="21">
        <f t="shared" ref="G8:G14" si="0">SUM(C8:F8)</f>
        <v>10559.23</v>
      </c>
    </row>
    <row r="9" spans="1:10" ht="15.5">
      <c r="A9" s="17" t="s">
        <v>10</v>
      </c>
      <c r="B9" s="92">
        <v>5338.3</v>
      </c>
      <c r="C9" s="18">
        <v>27405.759999999998</v>
      </c>
      <c r="D9" s="19">
        <v>711.4</v>
      </c>
      <c r="E9" s="67">
        <v>31274.67</v>
      </c>
      <c r="F9" s="20">
        <v>12660.7</v>
      </c>
      <c r="G9" s="18">
        <f t="shared" si="0"/>
        <v>72052.53</v>
      </c>
    </row>
    <row r="10" spans="1:10" ht="15.5">
      <c r="A10" s="17" t="s">
        <v>11</v>
      </c>
      <c r="B10" s="92">
        <v>7223.3</v>
      </c>
      <c r="C10" s="18">
        <v>13942.61</v>
      </c>
      <c r="D10" s="19">
        <v>459.08</v>
      </c>
      <c r="E10" s="67">
        <v>938.68</v>
      </c>
      <c r="F10" s="23">
        <v>12781.44</v>
      </c>
      <c r="G10" s="18">
        <f t="shared" si="0"/>
        <v>28121.81</v>
      </c>
    </row>
    <row r="11" spans="1:10" ht="15.5">
      <c r="A11" s="17" t="s">
        <v>12</v>
      </c>
      <c r="B11" s="92">
        <v>5395</v>
      </c>
      <c r="C11" s="18">
        <v>33272.639999999999</v>
      </c>
      <c r="D11" s="19">
        <v>3487</v>
      </c>
      <c r="E11" s="67">
        <v>14044.33</v>
      </c>
      <c r="F11" s="22">
        <v>23874.02</v>
      </c>
      <c r="G11" s="18">
        <f t="shared" si="0"/>
        <v>74677.990000000005</v>
      </c>
    </row>
    <row r="12" spans="1:10" ht="15.5">
      <c r="A12" s="17" t="s">
        <v>13</v>
      </c>
      <c r="B12" s="92">
        <v>3856.3</v>
      </c>
      <c r="C12" s="18">
        <v>19916.98</v>
      </c>
      <c r="D12" s="19">
        <v>1442.91</v>
      </c>
      <c r="E12" s="67">
        <v>4754.07</v>
      </c>
      <c r="F12" s="22">
        <v>7451.04</v>
      </c>
      <c r="G12" s="18">
        <f t="shared" si="0"/>
        <v>33565</v>
      </c>
      <c r="J12" s="127"/>
    </row>
    <row r="13" spans="1:10" ht="15.5">
      <c r="A13" s="17" t="s">
        <v>14</v>
      </c>
      <c r="B13" s="92">
        <v>3917.53</v>
      </c>
      <c r="C13" s="19">
        <v>10786.13</v>
      </c>
      <c r="D13" s="18">
        <v>279.72000000000003</v>
      </c>
      <c r="E13" s="68">
        <v>4428.8100000000004</v>
      </c>
      <c r="F13" s="24">
        <v>918</v>
      </c>
      <c r="G13" s="18">
        <f t="shared" si="0"/>
        <v>16412.66</v>
      </c>
    </row>
    <row r="14" spans="1:10" ht="15.5">
      <c r="A14" s="25" t="s">
        <v>15</v>
      </c>
      <c r="B14" s="113">
        <v>0</v>
      </c>
      <c r="C14" s="26">
        <v>216.59</v>
      </c>
      <c r="D14" s="27">
        <v>11.1</v>
      </c>
      <c r="E14" s="69">
        <v>0</v>
      </c>
      <c r="F14" s="28">
        <v>0</v>
      </c>
      <c r="G14" s="27">
        <f t="shared" si="0"/>
        <v>227.69</v>
      </c>
    </row>
    <row r="15" spans="1:10" ht="15.5">
      <c r="A15" s="29" t="s">
        <v>16</v>
      </c>
      <c r="B15" s="92">
        <f t="shared" ref="B15:G15" si="1">SUM(B8:B14)</f>
        <v>28484.53</v>
      </c>
      <c r="C15" s="30">
        <f t="shared" si="1"/>
        <v>115783.51</v>
      </c>
      <c r="D15" s="31">
        <f t="shared" si="1"/>
        <v>6707.64</v>
      </c>
      <c r="E15" s="70">
        <f t="shared" si="1"/>
        <v>55440.56</v>
      </c>
      <c r="F15" s="32">
        <f t="shared" si="1"/>
        <v>57685.200000000004</v>
      </c>
      <c r="G15" s="33">
        <f t="shared" si="1"/>
        <v>235616.91</v>
      </c>
    </row>
    <row r="16" spans="1:10">
      <c r="A16" s="71" t="s">
        <v>102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2609.23</v>
      </c>
      <c r="D24" s="19">
        <v>207.51</v>
      </c>
      <c r="E24" s="73">
        <v>24082.19</v>
      </c>
      <c r="F24" s="35">
        <v>11390.75</v>
      </c>
      <c r="G24" s="21">
        <f>SUM(C24:F24)</f>
        <v>38289.68</v>
      </c>
    </row>
    <row r="25" spans="1:7" ht="15.5">
      <c r="A25" s="17" t="s">
        <v>19</v>
      </c>
      <c r="B25" s="92">
        <v>3379.8</v>
      </c>
      <c r="C25" s="18">
        <v>8561.75</v>
      </c>
      <c r="D25" s="19">
        <v>215.7</v>
      </c>
      <c r="E25" s="74">
        <v>1659.87</v>
      </c>
      <c r="F25" s="19">
        <v>-12233.9</v>
      </c>
      <c r="G25" s="18">
        <f>SUM(C25:F25)</f>
        <v>-1796.58</v>
      </c>
    </row>
    <row r="26" spans="1:7" ht="15.5">
      <c r="A26" s="25" t="s">
        <v>20</v>
      </c>
      <c r="B26" s="113">
        <v>3569.01</v>
      </c>
      <c r="C26" s="21">
        <v>15948.07</v>
      </c>
      <c r="D26" s="36">
        <v>617.12</v>
      </c>
      <c r="E26" s="73">
        <v>6042.42</v>
      </c>
      <c r="F26" s="37">
        <v>-6048.88</v>
      </c>
      <c r="G26" s="21">
        <f>SUM(C26:F26)</f>
        <v>16558.73</v>
      </c>
    </row>
    <row r="27" spans="1:7" ht="15.5">
      <c r="A27" s="25" t="s">
        <v>15</v>
      </c>
      <c r="B27" s="113">
        <v>0</v>
      </c>
      <c r="C27" s="21">
        <v>439.29</v>
      </c>
      <c r="D27" s="36">
        <v>10.42</v>
      </c>
      <c r="E27" s="28">
        <v>1255.51</v>
      </c>
      <c r="F27" s="36">
        <v>0</v>
      </c>
      <c r="G27" s="21">
        <f>SUM(C27:F27)</f>
        <v>1705.22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27558.34</v>
      </c>
      <c r="D28" s="31">
        <f>SUM(D24:D27)</f>
        <v>1050.75</v>
      </c>
      <c r="E28" s="70">
        <f>SUM(E24:E27)</f>
        <v>33039.99</v>
      </c>
      <c r="F28" s="32">
        <f>SUM(F24:F27)</f>
        <v>-6892.03</v>
      </c>
      <c r="G28" s="38">
        <f>SUM(C28:F28)</f>
        <v>54757.05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19227.060000000001</v>
      </c>
      <c r="D38" s="19">
        <v>619.91999999999996</v>
      </c>
      <c r="E38" s="75">
        <v>12521.76</v>
      </c>
      <c r="F38" s="18">
        <v>5337.72</v>
      </c>
      <c r="G38" s="18">
        <f>SUM(C38:F38)</f>
        <v>37706.46</v>
      </c>
    </row>
    <row r="39" spans="1:7" ht="15.5">
      <c r="A39" s="29" t="s">
        <v>16</v>
      </c>
      <c r="B39" s="97">
        <f>SUM(B38)</f>
        <v>5359.66</v>
      </c>
      <c r="C39" s="38">
        <f>SUM(C38)</f>
        <v>19227.060000000001</v>
      </c>
      <c r="D39" s="31">
        <f>SUM(D38)</f>
        <v>619.91999999999996</v>
      </c>
      <c r="E39" s="76">
        <f>SUM(E38)</f>
        <v>12521.76</v>
      </c>
      <c r="F39" s="43">
        <f>SUM(F38)</f>
        <v>5337.72</v>
      </c>
      <c r="G39" s="38">
        <f>SUM(C39:F39)</f>
        <v>37706.46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18669.5</v>
      </c>
      <c r="D46" s="19">
        <v>661.44</v>
      </c>
      <c r="E46" s="77">
        <v>8651.06</v>
      </c>
      <c r="F46" s="44">
        <v>-1373.69</v>
      </c>
      <c r="G46" s="18">
        <f>SUM(C46:F46)</f>
        <v>26608.31</v>
      </c>
    </row>
    <row r="47" spans="1:7" ht="15.5">
      <c r="A47" s="45" t="s">
        <v>25</v>
      </c>
      <c r="B47" s="114">
        <v>4352.3999999999996</v>
      </c>
      <c r="C47" s="46">
        <v>15820.57</v>
      </c>
      <c r="D47" s="47">
        <v>488.13</v>
      </c>
      <c r="E47" s="78">
        <v>-6831.22</v>
      </c>
      <c r="F47" s="47">
        <v>-3081.38</v>
      </c>
      <c r="G47" s="46">
        <f>SUM(C47:F47)</f>
        <v>6396.0999999999995</v>
      </c>
    </row>
    <row r="48" spans="1:7" ht="15.5">
      <c r="A48" s="17" t="s">
        <v>26</v>
      </c>
      <c r="B48" s="92">
        <v>4367</v>
      </c>
      <c r="C48" s="18">
        <v>9918.17</v>
      </c>
      <c r="D48" s="19">
        <v>247.15</v>
      </c>
      <c r="E48" s="77">
        <v>9202.92</v>
      </c>
      <c r="F48" s="19">
        <v>6888.69</v>
      </c>
      <c r="G48" s="18">
        <f>SUM(C48:F48)</f>
        <v>26256.929999999997</v>
      </c>
    </row>
    <row r="49" spans="1:7" ht="15.5">
      <c r="A49" s="17" t="s">
        <v>27</v>
      </c>
      <c r="B49" s="92">
        <v>4386</v>
      </c>
      <c r="C49" s="18">
        <v>14767.35</v>
      </c>
      <c r="D49" s="18">
        <v>554.21</v>
      </c>
      <c r="E49" s="77">
        <v>14863.09</v>
      </c>
      <c r="F49" s="18">
        <v>21804.32</v>
      </c>
      <c r="G49" s="18">
        <f>SUM(C49:F49)</f>
        <v>51988.97</v>
      </c>
    </row>
    <row r="50" spans="1:7" ht="15.5">
      <c r="A50" s="25" t="s">
        <v>15</v>
      </c>
      <c r="B50" s="92">
        <v>0</v>
      </c>
      <c r="C50" s="26">
        <v>1374.71</v>
      </c>
      <c r="D50" s="27">
        <v>79</v>
      </c>
      <c r="E50" s="79">
        <v>0</v>
      </c>
      <c r="F50" s="27">
        <v>0</v>
      </c>
      <c r="G50" s="27">
        <f>SUM(C50:F50)</f>
        <v>1453.71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60550.299999999996</v>
      </c>
      <c r="D51" s="31">
        <f>SUM(D46:D50)</f>
        <v>2029.9300000000003</v>
      </c>
      <c r="E51" s="70">
        <f>SUM(E46:E50)</f>
        <v>25885.85</v>
      </c>
      <c r="F51" s="48">
        <f>SUM(F46:F50)</f>
        <v>24237.94</v>
      </c>
      <c r="G51" s="38">
        <f t="shared" ref="G51" si="2">SUM(C51:F51)</f>
        <v>112704.01999999999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5483.93</v>
      </c>
      <c r="D59" s="19">
        <v>30.07</v>
      </c>
      <c r="E59" s="49">
        <v>0</v>
      </c>
      <c r="F59" s="35">
        <v>0</v>
      </c>
      <c r="G59" s="18">
        <f>SUM(C59:F59)</f>
        <v>5514</v>
      </c>
    </row>
    <row r="60" spans="1:7" ht="15.5">
      <c r="A60" s="29" t="s">
        <v>16</v>
      </c>
      <c r="B60" s="98">
        <f>SUM(B59)</f>
        <v>4163.2</v>
      </c>
      <c r="C60" s="38">
        <f>SUM(C59)</f>
        <v>5483.93</v>
      </c>
      <c r="D60" s="31">
        <f>SUM(D59:D59)</f>
        <v>30.07</v>
      </c>
      <c r="E60" s="50">
        <f>SUM(E59)</f>
        <v>0</v>
      </c>
      <c r="F60" s="50">
        <f>SUM(F59)</f>
        <v>0</v>
      </c>
      <c r="G60" s="38">
        <f>SUM(C60:F60)</f>
        <v>5514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15204.24</v>
      </c>
      <c r="D68" s="19">
        <v>267.57</v>
      </c>
      <c r="E68" s="77">
        <v>20628.02</v>
      </c>
      <c r="F68" s="51">
        <v>21082.68</v>
      </c>
      <c r="G68" s="18">
        <f t="shared" ref="G68:G74" si="3">SUM(C68:F68)</f>
        <v>57182.51</v>
      </c>
    </row>
    <row r="69" spans="1:7" ht="15.5">
      <c r="A69" s="17" t="s">
        <v>32</v>
      </c>
      <c r="B69" s="92">
        <v>3353.2</v>
      </c>
      <c r="C69" s="18">
        <v>8970.31</v>
      </c>
      <c r="D69" s="19">
        <v>178.46</v>
      </c>
      <c r="E69" s="77">
        <v>0</v>
      </c>
      <c r="F69" s="51">
        <v>0</v>
      </c>
      <c r="G69" s="18">
        <f t="shared" si="3"/>
        <v>9148.7699999999986</v>
      </c>
    </row>
    <row r="70" spans="1:7" ht="15.5">
      <c r="A70" s="17" t="s">
        <v>33</v>
      </c>
      <c r="B70" s="92">
        <v>2205.1</v>
      </c>
      <c r="C70" s="18">
        <v>914.21</v>
      </c>
      <c r="D70" s="19">
        <v>59.51</v>
      </c>
      <c r="E70" s="77">
        <v>-0.01</v>
      </c>
      <c r="F70" s="51">
        <v>0</v>
      </c>
      <c r="G70" s="18">
        <f t="shared" si="3"/>
        <v>973.71</v>
      </c>
    </row>
    <row r="71" spans="1:7" ht="15.5">
      <c r="A71" s="17" t="s">
        <v>34</v>
      </c>
      <c r="B71" s="92">
        <v>4173.4799999999996</v>
      </c>
      <c r="C71" s="19">
        <v>4770.6000000000004</v>
      </c>
      <c r="D71" s="18">
        <v>456.37</v>
      </c>
      <c r="E71" s="80">
        <v>-0.01</v>
      </c>
      <c r="F71" s="35">
        <v>0</v>
      </c>
      <c r="G71" s="18">
        <f t="shared" si="3"/>
        <v>5226.96</v>
      </c>
    </row>
    <row r="72" spans="1:7" ht="15.5">
      <c r="A72" s="25" t="s">
        <v>35</v>
      </c>
      <c r="B72" s="113">
        <v>1710.1</v>
      </c>
      <c r="C72" s="36">
        <v>7699.2</v>
      </c>
      <c r="D72" s="27">
        <v>273.77</v>
      </c>
      <c r="E72" s="79">
        <v>0</v>
      </c>
      <c r="F72" s="27">
        <v>0</v>
      </c>
      <c r="G72" s="21">
        <f t="shared" si="3"/>
        <v>7972.9699999999993</v>
      </c>
    </row>
    <row r="73" spans="1:7" ht="15.5">
      <c r="A73" s="25" t="s">
        <v>15</v>
      </c>
      <c r="B73" s="113">
        <v>0</v>
      </c>
      <c r="C73" s="36">
        <v>571</v>
      </c>
      <c r="D73" s="35">
        <v>17.53</v>
      </c>
      <c r="E73" s="79">
        <v>0</v>
      </c>
      <c r="F73" s="35">
        <v>0</v>
      </c>
      <c r="G73" s="21">
        <f t="shared" si="3"/>
        <v>588.53</v>
      </c>
    </row>
    <row r="74" spans="1:7" ht="15.5">
      <c r="A74" s="29" t="s">
        <v>16</v>
      </c>
      <c r="B74" s="98">
        <f>SUM(B68:B73)</f>
        <v>15366.98</v>
      </c>
      <c r="C74" s="30">
        <f>SUM(C68:C73)</f>
        <v>38129.56</v>
      </c>
      <c r="D74" s="31">
        <f>SUM(D68:D73)</f>
        <v>1253.2099999999998</v>
      </c>
      <c r="E74" s="81">
        <f>SUM(E68:E73)</f>
        <v>20628.000000000004</v>
      </c>
      <c r="F74" s="52">
        <f>SUM(F68:F73)</f>
        <v>21082.68</v>
      </c>
      <c r="G74" s="38">
        <f t="shared" si="3"/>
        <v>81093.450000000012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12989.15</v>
      </c>
      <c r="D81" s="19">
        <v>427.94</v>
      </c>
      <c r="E81" s="18">
        <v>7946.56</v>
      </c>
      <c r="F81" s="56">
        <v>16289.4</v>
      </c>
      <c r="G81" s="18">
        <f>SUM(C81:F81)</f>
        <v>37653.050000000003</v>
      </c>
    </row>
    <row r="82" spans="1:7" ht="15.5">
      <c r="A82" s="29" t="s">
        <v>16</v>
      </c>
      <c r="B82" s="98">
        <f>SUM(B81)</f>
        <v>5787</v>
      </c>
      <c r="C82" s="38">
        <f>SUM(C81)</f>
        <v>12989.15</v>
      </c>
      <c r="D82" s="31">
        <f>SUM(D81)</f>
        <v>427.94</v>
      </c>
      <c r="E82" s="43">
        <f>SUM(E81)</f>
        <v>7946.56</v>
      </c>
      <c r="F82" s="57">
        <f>SUM(F81)</f>
        <v>16289.4</v>
      </c>
      <c r="G82" s="38">
        <f>SUM(C82:F82)</f>
        <v>37653.050000000003</v>
      </c>
    </row>
    <row r="83" spans="1:7">
      <c r="A83" s="71" t="s">
        <v>100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1670.56</v>
      </c>
      <c r="D90" s="19">
        <v>121.43</v>
      </c>
      <c r="E90" s="35">
        <v>0</v>
      </c>
      <c r="F90" s="51">
        <v>3276.42</v>
      </c>
      <c r="G90" s="18">
        <f>SUM(C90:F90)</f>
        <v>5068.41</v>
      </c>
    </row>
    <row r="91" spans="1:7" ht="15.5">
      <c r="A91" s="17" t="s">
        <v>40</v>
      </c>
      <c r="B91" s="92">
        <v>1475.3</v>
      </c>
      <c r="C91" s="18">
        <v>3796.67</v>
      </c>
      <c r="D91" s="19">
        <v>133.07</v>
      </c>
      <c r="E91" s="34">
        <v>-3054.69</v>
      </c>
      <c r="F91" s="19">
        <v>-1612.6</v>
      </c>
      <c r="G91" s="18">
        <f>SUM(C91:F91)</f>
        <v>-737.54999999999973</v>
      </c>
    </row>
    <row r="92" spans="1:7" ht="15.5">
      <c r="A92" s="17" t="s">
        <v>41</v>
      </c>
      <c r="B92" s="92">
        <v>1475.8</v>
      </c>
      <c r="C92" s="18">
        <v>2376.87</v>
      </c>
      <c r="D92" s="19">
        <v>91.87</v>
      </c>
      <c r="E92" s="35">
        <v>788.2</v>
      </c>
      <c r="F92" s="19">
        <v>0</v>
      </c>
      <c r="G92" s="18">
        <f>SUM(C92:F92)</f>
        <v>3256.9399999999996</v>
      </c>
    </row>
    <row r="93" spans="1:7" ht="15.5">
      <c r="A93" s="25" t="s">
        <v>42</v>
      </c>
      <c r="B93" s="113">
        <v>1471.9</v>
      </c>
      <c r="C93" s="21">
        <v>2102.54</v>
      </c>
      <c r="D93" s="36">
        <v>57.75</v>
      </c>
      <c r="E93" s="35">
        <v>0</v>
      </c>
      <c r="F93" s="36">
        <v>0</v>
      </c>
      <c r="G93" s="21">
        <f>SUM(C93:F93)</f>
        <v>2160.29</v>
      </c>
    </row>
    <row r="94" spans="1:7" ht="15.5">
      <c r="A94" s="25" t="s">
        <v>43</v>
      </c>
      <c r="B94" s="113">
        <v>7715.2</v>
      </c>
      <c r="C94" s="21">
        <v>17074.080000000002</v>
      </c>
      <c r="D94" s="36">
        <v>494.66</v>
      </c>
      <c r="E94" s="83">
        <v>7854.13</v>
      </c>
      <c r="F94" s="58">
        <v>913.16</v>
      </c>
      <c r="G94" s="21">
        <f>SUM(C94:F94)</f>
        <v>26336.030000000002</v>
      </c>
    </row>
    <row r="95" spans="1:7" ht="15.5">
      <c r="A95" s="29" t="s">
        <v>16</v>
      </c>
      <c r="B95" s="92">
        <f>SUM(B90:B94)</f>
        <v>13611.2</v>
      </c>
      <c r="C95" s="38">
        <f>SUM(C90:C94)</f>
        <v>27020.720000000001</v>
      </c>
      <c r="D95" s="31">
        <f>SUM(D90:D94)</f>
        <v>898.78</v>
      </c>
      <c r="E95" s="70">
        <f>SUM(E90:E94)</f>
        <v>5587.64</v>
      </c>
      <c r="F95" s="32">
        <f>SUM(F90:F94)</f>
        <v>2576.98</v>
      </c>
      <c r="G95" s="38">
        <f t="shared" ref="G95" si="4">SUM(C95:F95)</f>
        <v>36084.120000000003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4638.3500000000004</v>
      </c>
      <c r="D103" s="18">
        <v>164.69</v>
      </c>
      <c r="E103" s="26">
        <v>0</v>
      </c>
      <c r="F103" s="27">
        <v>0</v>
      </c>
      <c r="G103" s="58">
        <f>SUM(C103:F103)</f>
        <v>4803.04</v>
      </c>
    </row>
    <row r="104" spans="1:7" ht="15.5">
      <c r="A104" s="17" t="s">
        <v>46</v>
      </c>
      <c r="B104" s="92">
        <v>1979</v>
      </c>
      <c r="C104" s="18">
        <v>5665.52</v>
      </c>
      <c r="D104" s="19">
        <v>165.6</v>
      </c>
      <c r="E104" s="35">
        <v>8875.5300000000007</v>
      </c>
      <c r="F104" s="35">
        <v>0</v>
      </c>
      <c r="G104" s="18">
        <f>SUM(C104:F104)</f>
        <v>14706.650000000001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10303.870000000001</v>
      </c>
      <c r="D105" s="31">
        <f>SUM(D103:D104)</f>
        <v>330.28999999999996</v>
      </c>
      <c r="E105" s="38">
        <f>SUM(E103:E104)</f>
        <v>8875.5300000000007</v>
      </c>
      <c r="F105" s="52">
        <f>SUM(F103:F104)</f>
        <v>0</v>
      </c>
      <c r="G105" s="38">
        <f>SUM(C105:F105)</f>
        <v>19509.690000000002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20356.310000000001</v>
      </c>
      <c r="D111" s="61">
        <v>905.32</v>
      </c>
      <c r="E111" s="77">
        <v>42508.07</v>
      </c>
      <c r="F111" s="84">
        <v>-15455.42</v>
      </c>
      <c r="G111" s="62">
        <f>SUM(C111:F111)</f>
        <v>48314.28</v>
      </c>
    </row>
    <row r="112" spans="1:7" ht="15.5">
      <c r="A112" s="29" t="s">
        <v>16</v>
      </c>
      <c r="B112" s="92">
        <v>5630.5</v>
      </c>
      <c r="C112" s="30">
        <f>SUM(C111)</f>
        <v>20356.310000000001</v>
      </c>
      <c r="D112" s="31">
        <f>SUM(D111)</f>
        <v>905.32</v>
      </c>
      <c r="E112" s="85">
        <f>SUM(E111)</f>
        <v>42508.07</v>
      </c>
      <c r="F112" s="85">
        <f>SUM(F111)</f>
        <v>-15455.42</v>
      </c>
      <c r="G112" s="38">
        <f>SUM(C112:F112)</f>
        <v>48314.28</v>
      </c>
    </row>
    <row r="113" spans="1:7">
      <c r="A113" s="72"/>
      <c r="B113" s="72"/>
      <c r="C113" s="72"/>
      <c r="D113" s="72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337402.74999999994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14253.849999999999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212433.96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104862.47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SUM(C115:C118)</f>
        <v>668953.02999999991</v>
      </c>
      <c r="D119" s="9"/>
      <c r="E119" s="9"/>
      <c r="F119" s="9"/>
      <c r="G119" s="9"/>
    </row>
    <row r="120" spans="1:7" ht="36" customHeight="1">
      <c r="A120" s="121" t="s">
        <v>52</v>
      </c>
      <c r="B120" s="122"/>
      <c r="C120" s="123">
        <f>C119-C116</f>
        <v>654699.17999999993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124"/>
  <sheetViews>
    <sheetView topLeftCell="A109" workbookViewId="0">
      <selection sqref="A1:G125"/>
    </sheetView>
  </sheetViews>
  <sheetFormatPr defaultRowHeight="14"/>
  <cols>
    <col min="1" max="1" width="27" customWidth="1"/>
    <col min="2" max="2" width="15.25" customWidth="1"/>
    <col min="3" max="3" width="15.75" customWidth="1"/>
    <col min="4" max="4" width="12.08203125" customWidth="1"/>
    <col min="5" max="5" width="12.83203125" customWidth="1"/>
    <col min="6" max="6" width="15.5" customWidth="1"/>
    <col min="7" max="7" width="18.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98</v>
      </c>
      <c r="B2" s="124"/>
      <c r="C2" s="125"/>
      <c r="D2" s="125"/>
      <c r="E2" s="125"/>
      <c r="F2" s="125"/>
      <c r="G2" s="126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7749.32</v>
      </c>
      <c r="D8" s="19">
        <v>275.73</v>
      </c>
      <c r="E8" s="67">
        <v>0</v>
      </c>
      <c r="F8" s="120">
        <v>0</v>
      </c>
      <c r="G8" s="21">
        <f t="shared" ref="G8:G14" si="0">SUM(C8:F8)</f>
        <v>8025.0499999999993</v>
      </c>
    </row>
    <row r="9" spans="1:7" ht="15.5">
      <c r="A9" s="17" t="s">
        <v>10</v>
      </c>
      <c r="B9" s="92">
        <v>5338.3</v>
      </c>
      <c r="C9" s="18">
        <v>17328.580000000002</v>
      </c>
      <c r="D9" s="19">
        <v>473.94</v>
      </c>
      <c r="E9" s="67">
        <v>32983.75</v>
      </c>
      <c r="F9" s="20">
        <v>9659.7000000000007</v>
      </c>
      <c r="G9" s="18">
        <f t="shared" si="0"/>
        <v>60445.97</v>
      </c>
    </row>
    <row r="10" spans="1:7" ht="15.5">
      <c r="A10" s="17" t="s">
        <v>11</v>
      </c>
      <c r="B10" s="92">
        <v>7223.3</v>
      </c>
      <c r="C10" s="18">
        <v>13138.03</v>
      </c>
      <c r="D10" s="19">
        <v>367.3</v>
      </c>
      <c r="E10" s="67">
        <v>4768.33</v>
      </c>
      <c r="F10" s="23">
        <v>12781.44</v>
      </c>
      <c r="G10" s="18">
        <f t="shared" si="0"/>
        <v>31055.1</v>
      </c>
    </row>
    <row r="11" spans="1:7" ht="15.5">
      <c r="A11" s="17" t="s">
        <v>12</v>
      </c>
      <c r="B11" s="92">
        <v>5395</v>
      </c>
      <c r="C11" s="18">
        <v>34335.19</v>
      </c>
      <c r="D11" s="19">
        <v>3185.67</v>
      </c>
      <c r="E11" s="67">
        <v>7585.72</v>
      </c>
      <c r="F11" s="22">
        <v>26781.61</v>
      </c>
      <c r="G11" s="18">
        <f t="shared" si="0"/>
        <v>71888.19</v>
      </c>
    </row>
    <row r="12" spans="1:7" ht="15.5">
      <c r="A12" s="17" t="s">
        <v>13</v>
      </c>
      <c r="B12" s="92">
        <v>3856.3</v>
      </c>
      <c r="C12" s="18">
        <v>24047.52</v>
      </c>
      <c r="D12" s="19">
        <v>1212.6199999999999</v>
      </c>
      <c r="E12" s="67">
        <v>8295.18</v>
      </c>
      <c r="F12" s="22">
        <v>72</v>
      </c>
      <c r="G12" s="18">
        <f t="shared" si="0"/>
        <v>33627.32</v>
      </c>
    </row>
    <row r="13" spans="1:7" ht="15.5">
      <c r="A13" s="17" t="s">
        <v>14</v>
      </c>
      <c r="B13" s="92">
        <v>3917.53</v>
      </c>
      <c r="C13" s="19">
        <v>11416.48</v>
      </c>
      <c r="D13" s="18">
        <v>196.6</v>
      </c>
      <c r="E13" s="68">
        <v>3004.71</v>
      </c>
      <c r="F13" s="24">
        <v>918</v>
      </c>
      <c r="G13" s="18">
        <f t="shared" si="0"/>
        <v>15535.79</v>
      </c>
    </row>
    <row r="14" spans="1:7" ht="15.5">
      <c r="A14" s="25" t="s">
        <v>15</v>
      </c>
      <c r="B14" s="113">
        <v>0</v>
      </c>
      <c r="C14" s="26">
        <v>527.35</v>
      </c>
      <c r="D14" s="27">
        <v>10.210000000000001</v>
      </c>
      <c r="E14" s="69">
        <v>0</v>
      </c>
      <c r="F14" s="28">
        <v>0</v>
      </c>
      <c r="G14" s="27">
        <f t="shared" si="0"/>
        <v>537.56000000000006</v>
      </c>
    </row>
    <row r="15" spans="1:7" ht="15.5">
      <c r="A15" s="29" t="s">
        <v>16</v>
      </c>
      <c r="B15" s="92">
        <f>SUM(B8:B14)</f>
        <v>28484.53</v>
      </c>
      <c r="C15" s="30">
        <f>SUM(C8:C14)</f>
        <v>108542.47</v>
      </c>
      <c r="D15" s="31">
        <f>SUM(D8:D14)</f>
        <v>5722.0700000000006</v>
      </c>
      <c r="E15" s="70">
        <f>SUM(E8:E14)</f>
        <v>56637.69</v>
      </c>
      <c r="F15" s="32">
        <f>SUM(F9:F14)</f>
        <v>50212.75</v>
      </c>
      <c r="G15" s="33">
        <f>SUM(G8:G14)</f>
        <v>221114.98</v>
      </c>
    </row>
    <row r="16" spans="1:7">
      <c r="A16" s="71" t="s">
        <v>99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9965.6299999999992</v>
      </c>
      <c r="D24" s="19">
        <v>213.64</v>
      </c>
      <c r="E24" s="73">
        <v>17505.09</v>
      </c>
      <c r="F24" s="35">
        <v>10808.24</v>
      </c>
      <c r="G24" s="21">
        <f>SUM(C24:F24)</f>
        <v>38492.6</v>
      </c>
    </row>
    <row r="25" spans="1:7" ht="15.5">
      <c r="A25" s="17" t="s">
        <v>19</v>
      </c>
      <c r="B25" s="92">
        <v>3379.8</v>
      </c>
      <c r="C25" s="18">
        <v>7568.74</v>
      </c>
      <c r="D25" s="19">
        <v>225.63</v>
      </c>
      <c r="E25" s="74">
        <v>-11909.22</v>
      </c>
      <c r="F25" s="19">
        <v>-591.32000000000005</v>
      </c>
      <c r="G25" s="18">
        <f>SUM(C25:F25)</f>
        <v>-4706.1699999999992</v>
      </c>
    </row>
    <row r="26" spans="1:7" ht="15.5">
      <c r="A26" s="25" t="s">
        <v>20</v>
      </c>
      <c r="B26" s="113">
        <v>3569.01</v>
      </c>
      <c r="C26" s="21">
        <v>19348.830000000002</v>
      </c>
      <c r="D26" s="36">
        <v>409.93</v>
      </c>
      <c r="E26" s="73">
        <v>12304.05</v>
      </c>
      <c r="F26" s="37">
        <v>-6958.51</v>
      </c>
      <c r="G26" s="21">
        <f>SUM(C26:F26)</f>
        <v>25104.300000000003</v>
      </c>
    </row>
    <row r="27" spans="1:7" ht="15.5">
      <c r="A27" s="25" t="s">
        <v>15</v>
      </c>
      <c r="B27" s="113">
        <v>0</v>
      </c>
      <c r="C27" s="21">
        <v>288.45999999999998</v>
      </c>
      <c r="D27" s="36">
        <v>2.62</v>
      </c>
      <c r="E27" s="28">
        <v>854.06</v>
      </c>
      <c r="F27" s="36">
        <v>0</v>
      </c>
      <c r="G27" s="21">
        <f>SUM(C27:F27)</f>
        <v>1145.1399999999999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37171.659999999996</v>
      </c>
      <c r="D28" s="31">
        <f>SUM(D24:D27)</f>
        <v>851.82</v>
      </c>
      <c r="E28" s="70">
        <f>SUM(E24:E27)</f>
        <v>18753.98</v>
      </c>
      <c r="F28" s="32">
        <f>SUM(F24:F27)</f>
        <v>3258.41</v>
      </c>
      <c r="G28" s="38">
        <f>SUM(C28:F28)</f>
        <v>60035.869999999995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19592.759999999998</v>
      </c>
      <c r="D38" s="19">
        <v>525.08000000000004</v>
      </c>
      <c r="E38" s="75">
        <v>10099.25</v>
      </c>
      <c r="F38" s="18">
        <v>5233.16</v>
      </c>
      <c r="G38" s="18">
        <f>SUM(C38:F38)</f>
        <v>35450.25</v>
      </c>
    </row>
    <row r="39" spans="1:7" ht="15.5">
      <c r="A39" s="29" t="s">
        <v>16</v>
      </c>
      <c r="B39" s="97">
        <f>SUM(B38)</f>
        <v>5359.66</v>
      </c>
      <c r="C39" s="38">
        <f>SUM(C38)</f>
        <v>19592.759999999998</v>
      </c>
      <c r="D39" s="31">
        <f>SUM(D38)</f>
        <v>525.08000000000004</v>
      </c>
      <c r="E39" s="76">
        <f>SUM(E38)</f>
        <v>10099.25</v>
      </c>
      <c r="F39" s="43">
        <f>SUM(F38)</f>
        <v>5233.16</v>
      </c>
      <c r="G39" s="38">
        <f>SUM(C39:F39)</f>
        <v>35450.25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20171.509999999998</v>
      </c>
      <c r="D46" s="19">
        <v>480.73</v>
      </c>
      <c r="E46" s="77">
        <v>8426.23</v>
      </c>
      <c r="F46" s="44">
        <v>-1373.69</v>
      </c>
      <c r="G46" s="18">
        <f>SUM(C46:F46)</f>
        <v>27704.78</v>
      </c>
    </row>
    <row r="47" spans="1:7" ht="15.5">
      <c r="A47" s="45" t="s">
        <v>25</v>
      </c>
      <c r="B47" s="114">
        <v>4352.3999999999996</v>
      </c>
      <c r="C47" s="46">
        <v>13545.94</v>
      </c>
      <c r="D47" s="47">
        <v>323.48</v>
      </c>
      <c r="E47" s="78">
        <v>-6831.22</v>
      </c>
      <c r="F47" s="47">
        <v>-4745.3900000000003</v>
      </c>
      <c r="G47" s="46">
        <f>SUM(C47:F47)</f>
        <v>2292.8099999999995</v>
      </c>
    </row>
    <row r="48" spans="1:7" ht="15.5">
      <c r="A48" s="17" t="s">
        <v>26</v>
      </c>
      <c r="B48" s="92">
        <v>4367</v>
      </c>
      <c r="C48" s="18">
        <v>9122.35</v>
      </c>
      <c r="D48" s="19">
        <v>177.14</v>
      </c>
      <c r="E48" s="77">
        <v>5390.86</v>
      </c>
      <c r="F48" s="19">
        <v>7370.25</v>
      </c>
      <c r="G48" s="18">
        <f>SUM(C48:F48)</f>
        <v>22060.6</v>
      </c>
    </row>
    <row r="49" spans="1:7" ht="15.5">
      <c r="A49" s="17" t="s">
        <v>27</v>
      </c>
      <c r="B49" s="92">
        <v>4386</v>
      </c>
      <c r="C49" s="18">
        <v>13304.39</v>
      </c>
      <c r="D49" s="18">
        <v>430.72</v>
      </c>
      <c r="E49" s="77">
        <v>17551.060000000001</v>
      </c>
      <c r="F49" s="18">
        <v>16509.419999999998</v>
      </c>
      <c r="G49" s="18">
        <f>SUM(C49:F49)</f>
        <v>47795.59</v>
      </c>
    </row>
    <row r="50" spans="1:7" ht="15.5">
      <c r="A50" s="25" t="s">
        <v>15</v>
      </c>
      <c r="B50" s="92">
        <v>0</v>
      </c>
      <c r="C50" s="26">
        <v>1072.1600000000001</v>
      </c>
      <c r="D50" s="27">
        <v>59.9</v>
      </c>
      <c r="E50" s="79">
        <v>0</v>
      </c>
      <c r="F50" s="27">
        <v>0</v>
      </c>
      <c r="G50" s="27">
        <f>SUM(C50:F50)</f>
        <v>1132.0600000000002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57216.35</v>
      </c>
      <c r="D51" s="31">
        <f>SUM(D46:D50)</f>
        <v>1471.9700000000003</v>
      </c>
      <c r="E51" s="70">
        <f>SUM(E46:E50)</f>
        <v>24536.93</v>
      </c>
      <c r="F51" s="48">
        <f>SUM(F46:F50)</f>
        <v>17760.589999999997</v>
      </c>
      <c r="G51" s="38">
        <f t="shared" ref="G51" si="1">SUM(C51:F51)</f>
        <v>100985.84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812.84</v>
      </c>
      <c r="D59" s="19">
        <v>0.86</v>
      </c>
      <c r="E59" s="49">
        <v>0</v>
      </c>
      <c r="F59" s="35">
        <v>0</v>
      </c>
      <c r="G59" s="18">
        <f>SUM(C59:F59)</f>
        <v>813.7</v>
      </c>
    </row>
    <row r="60" spans="1:7" ht="15.5">
      <c r="A60" s="29" t="s">
        <v>16</v>
      </c>
      <c r="B60" s="98">
        <f>SUM(B59)</f>
        <v>4163.2</v>
      </c>
      <c r="C60" s="38">
        <f>SUM(C59)</f>
        <v>812.84</v>
      </c>
      <c r="D60" s="31">
        <f>SUM(D59:D59)</f>
        <v>0.86</v>
      </c>
      <c r="E60" s="50">
        <f>SUM(E59)</f>
        <v>0</v>
      </c>
      <c r="F60" s="50">
        <v>0</v>
      </c>
      <c r="G60" s="38">
        <f>SUM(C60:F60)</f>
        <v>813.7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14109.06</v>
      </c>
      <c r="D68" s="19">
        <v>124.96</v>
      </c>
      <c r="E68" s="77">
        <v>23377.94</v>
      </c>
      <c r="F68" s="51">
        <v>17488.560000000001</v>
      </c>
      <c r="G68" s="18">
        <f t="shared" ref="G68:G74" si="2">SUM(C68:F68)</f>
        <v>55100.520000000004</v>
      </c>
    </row>
    <row r="69" spans="1:7" ht="15.5">
      <c r="A69" s="17" t="s">
        <v>32</v>
      </c>
      <c r="B69" s="92">
        <v>3353.2</v>
      </c>
      <c r="C69" s="18">
        <v>7894.34</v>
      </c>
      <c r="D69" s="19">
        <v>202.44</v>
      </c>
      <c r="E69" s="77">
        <v>0</v>
      </c>
      <c r="F69" s="51">
        <v>0</v>
      </c>
      <c r="G69" s="18">
        <f t="shared" si="2"/>
        <v>8096.78</v>
      </c>
    </row>
    <row r="70" spans="1:7" ht="15.5">
      <c r="A70" s="17" t="s">
        <v>33</v>
      </c>
      <c r="B70" s="92">
        <v>2205.1</v>
      </c>
      <c r="C70" s="18">
        <v>3186.75</v>
      </c>
      <c r="D70" s="19">
        <v>29.38</v>
      </c>
      <c r="E70" s="77">
        <v>0</v>
      </c>
      <c r="F70" s="51">
        <v>0</v>
      </c>
      <c r="G70" s="18">
        <f t="shared" si="2"/>
        <v>3216.13</v>
      </c>
    </row>
    <row r="71" spans="1:7" ht="15.5">
      <c r="A71" s="17" t="s">
        <v>34</v>
      </c>
      <c r="B71" s="92">
        <v>4173.4799999999996</v>
      </c>
      <c r="C71" s="19">
        <v>12716.72</v>
      </c>
      <c r="D71" s="18">
        <v>376.73</v>
      </c>
      <c r="E71" s="80">
        <v>0</v>
      </c>
      <c r="F71" s="35">
        <v>0</v>
      </c>
      <c r="G71" s="18">
        <f t="shared" si="2"/>
        <v>13093.449999999999</v>
      </c>
    </row>
    <row r="72" spans="1:7" ht="15.5">
      <c r="A72" s="25" t="s">
        <v>35</v>
      </c>
      <c r="B72" s="113">
        <v>1710.1</v>
      </c>
      <c r="C72" s="36">
        <v>3741.99</v>
      </c>
      <c r="D72" s="27">
        <v>223.69</v>
      </c>
      <c r="E72" s="79">
        <v>0</v>
      </c>
      <c r="F72" s="27">
        <v>0</v>
      </c>
      <c r="G72" s="21">
        <f t="shared" si="2"/>
        <v>3965.68</v>
      </c>
    </row>
    <row r="73" spans="1:7" ht="15.5">
      <c r="A73" s="25" t="s">
        <v>15</v>
      </c>
      <c r="B73" s="113">
        <v>0</v>
      </c>
      <c r="C73" s="36">
        <v>433.7</v>
      </c>
      <c r="D73" s="35">
        <v>16.809999999999999</v>
      </c>
      <c r="E73" s="79">
        <v>0</v>
      </c>
      <c r="F73" s="35">
        <v>0</v>
      </c>
      <c r="G73" s="21">
        <f t="shared" si="2"/>
        <v>450.51</v>
      </c>
    </row>
    <row r="74" spans="1:7" ht="15.5">
      <c r="A74" s="29" t="s">
        <v>16</v>
      </c>
      <c r="B74" s="98">
        <f>SUM(B68:B73)</f>
        <v>15366.98</v>
      </c>
      <c r="C74" s="30">
        <f>SUM(C68:C73)</f>
        <v>42082.559999999998</v>
      </c>
      <c r="D74" s="31">
        <f>SUM(D68:D73)</f>
        <v>974.01</v>
      </c>
      <c r="E74" s="81">
        <f>SUM(E68:E73)</f>
        <v>23377.94</v>
      </c>
      <c r="F74" s="52">
        <f>SUM(F68:F73)</f>
        <v>17488.560000000001</v>
      </c>
      <c r="G74" s="38">
        <f t="shared" si="2"/>
        <v>83923.069999999992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11175.82</v>
      </c>
      <c r="D81" s="19">
        <v>418.56</v>
      </c>
      <c r="E81" s="18">
        <v>10161.83</v>
      </c>
      <c r="F81" s="56">
        <v>13301.12</v>
      </c>
      <c r="G81" s="18">
        <f>SUM(C81:F81)</f>
        <v>35057.33</v>
      </c>
    </row>
    <row r="82" spans="1:7" ht="15.5">
      <c r="A82" s="29" t="s">
        <v>16</v>
      </c>
      <c r="B82" s="98">
        <f>SUM(B81)</f>
        <v>5787</v>
      </c>
      <c r="C82" s="38">
        <f>SUM(C81)</f>
        <v>11175.82</v>
      </c>
      <c r="D82" s="31">
        <f>SUM(D81)</f>
        <v>418.56</v>
      </c>
      <c r="E82" s="43">
        <f>SUM(E81)</f>
        <v>10161.83</v>
      </c>
      <c r="F82" s="57">
        <f>SUM(F81)</f>
        <v>13301.12</v>
      </c>
      <c r="G82" s="38">
        <f>SUM(C82:F82)</f>
        <v>35057.33</v>
      </c>
    </row>
    <row r="83" spans="1:7">
      <c r="A83" s="71" t="s">
        <v>100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5068.71</v>
      </c>
      <c r="D90" s="19">
        <v>202.97</v>
      </c>
      <c r="E90" s="35">
        <v>0</v>
      </c>
      <c r="F90" s="51">
        <v>3276.42</v>
      </c>
      <c r="G90" s="18">
        <f>SUM(C90:F90)</f>
        <v>8548.1</v>
      </c>
    </row>
    <row r="91" spans="1:7" ht="15.5">
      <c r="A91" s="17" t="s">
        <v>40</v>
      </c>
      <c r="B91" s="92">
        <v>1475.3</v>
      </c>
      <c r="C91" s="18">
        <v>1549.76</v>
      </c>
      <c r="D91" s="19">
        <v>111.18</v>
      </c>
      <c r="E91" s="34">
        <v>-3054.69</v>
      </c>
      <c r="F91" s="19">
        <v>-1612.6</v>
      </c>
      <c r="G91" s="18">
        <f>SUM(C91:F91)</f>
        <v>-3006.35</v>
      </c>
    </row>
    <row r="92" spans="1:7" ht="15.5">
      <c r="A92" s="17" t="s">
        <v>41</v>
      </c>
      <c r="B92" s="92">
        <v>1475.8</v>
      </c>
      <c r="C92" s="18">
        <v>2406.34</v>
      </c>
      <c r="D92" s="19">
        <v>66.900000000000006</v>
      </c>
      <c r="E92" s="35">
        <v>788.2</v>
      </c>
      <c r="F92" s="19">
        <v>0</v>
      </c>
      <c r="G92" s="18">
        <f>SUM(C92:F92)</f>
        <v>3261.4400000000005</v>
      </c>
    </row>
    <row r="93" spans="1:7" ht="15.5">
      <c r="A93" s="25" t="s">
        <v>42</v>
      </c>
      <c r="B93" s="113">
        <v>1471.9</v>
      </c>
      <c r="C93" s="21">
        <v>3478.9</v>
      </c>
      <c r="D93" s="36">
        <v>106.92</v>
      </c>
      <c r="E93" s="35">
        <v>0</v>
      </c>
      <c r="F93" s="36">
        <v>0</v>
      </c>
      <c r="G93" s="21">
        <f>SUM(C93:F93)</f>
        <v>3585.82</v>
      </c>
    </row>
    <row r="94" spans="1:7" ht="15.5">
      <c r="A94" s="25" t="s">
        <v>43</v>
      </c>
      <c r="B94" s="113">
        <v>7715.2</v>
      </c>
      <c r="C94" s="21">
        <v>14323.66</v>
      </c>
      <c r="D94" s="36">
        <v>380.42</v>
      </c>
      <c r="E94" s="83">
        <v>12419.53</v>
      </c>
      <c r="F94" s="58">
        <v>913.16</v>
      </c>
      <c r="G94" s="21">
        <f>SUM(C94:F94)</f>
        <v>28036.77</v>
      </c>
    </row>
    <row r="95" spans="1:7" ht="15.5">
      <c r="A95" s="29" t="s">
        <v>16</v>
      </c>
      <c r="B95" s="92">
        <f>SUM(B90:B94)</f>
        <v>13611.2</v>
      </c>
      <c r="C95" s="38">
        <f>SUM(C90:C94)</f>
        <v>26827.370000000003</v>
      </c>
      <c r="D95" s="31">
        <f>SUM(D90:D94)</f>
        <v>868.39</v>
      </c>
      <c r="E95" s="70">
        <f>SUM(E90:E94)</f>
        <v>10153.040000000001</v>
      </c>
      <c r="F95" s="32">
        <f>SUM(F90:F94)</f>
        <v>2576.98</v>
      </c>
      <c r="G95" s="38">
        <f t="shared" ref="G95" si="3">SUM(C95:F95)</f>
        <v>40425.780000000006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4645.1499999999996</v>
      </c>
      <c r="D103" s="18">
        <v>89.35</v>
      </c>
      <c r="E103" s="26">
        <v>0</v>
      </c>
      <c r="F103" s="27">
        <v>0</v>
      </c>
      <c r="G103" s="58">
        <f>SUM(C103:F103)</f>
        <v>4734.5</v>
      </c>
    </row>
    <row r="104" spans="1:7" ht="15.5">
      <c r="A104" s="17" t="s">
        <v>46</v>
      </c>
      <c r="B104" s="92">
        <v>1979</v>
      </c>
      <c r="C104" s="18">
        <v>2099.9</v>
      </c>
      <c r="D104" s="19">
        <v>114.42</v>
      </c>
      <c r="E104" s="35">
        <v>8875.5300000000007</v>
      </c>
      <c r="F104" s="35">
        <v>0</v>
      </c>
      <c r="G104" s="18">
        <f>SUM(C104:F104)</f>
        <v>11089.85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6745.0499999999993</v>
      </c>
      <c r="D105" s="31">
        <f>SUM(D103:D104)</f>
        <v>203.76999999999998</v>
      </c>
      <c r="E105" s="38">
        <f>SUM(E103:E104)</f>
        <v>8875.5300000000007</v>
      </c>
      <c r="F105" s="52">
        <f>SUM(F103:F104)</f>
        <v>0</v>
      </c>
      <c r="G105" s="38">
        <f>SUM(C105:F105)</f>
        <v>15824.35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22102.92</v>
      </c>
      <c r="D111" s="61">
        <v>647</v>
      </c>
      <c r="E111" s="77">
        <v>38848.54</v>
      </c>
      <c r="F111" s="84">
        <v>-18295.650000000001</v>
      </c>
      <c r="G111" s="62">
        <f>SUM(C111:F111)</f>
        <v>43302.81</v>
      </c>
    </row>
    <row r="112" spans="1:7" ht="15.5">
      <c r="A112" s="29" t="s">
        <v>16</v>
      </c>
      <c r="B112" s="92">
        <v>5630.5</v>
      </c>
      <c r="C112" s="30">
        <f>SUM(C111)</f>
        <v>22102.92</v>
      </c>
      <c r="D112" s="31">
        <f>SUM(D111)</f>
        <v>647</v>
      </c>
      <c r="E112" s="85">
        <f>SUM(E111)</f>
        <v>38848.54</v>
      </c>
      <c r="F112" s="85">
        <f>SUM(F111)</f>
        <v>-18295.650000000001</v>
      </c>
      <c r="G112" s="38">
        <f>SUM(C112:F112)</f>
        <v>43302.81</v>
      </c>
    </row>
    <row r="113" spans="1:7">
      <c r="A113" s="72"/>
      <c r="B113" s="72"/>
      <c r="C113" s="72"/>
      <c r="D113" s="72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332269.8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11683.53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201444.73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F8+F15+F28+F39+F51+F60+F74+F82+F95+F105+F112</f>
        <v>91535.919999999984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SUM(C115:C118)</f>
        <v>636933.98</v>
      </c>
      <c r="D119" s="9"/>
      <c r="E119" s="9"/>
      <c r="F119" s="9"/>
      <c r="G119" s="9"/>
    </row>
    <row r="120" spans="1:7" ht="15.5">
      <c r="A120" s="121" t="s">
        <v>52</v>
      </c>
      <c r="B120" s="122"/>
      <c r="C120" s="123">
        <f>C119-C116</f>
        <v>625250.44999999995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G124"/>
  <sheetViews>
    <sheetView topLeftCell="A109" workbookViewId="0">
      <selection sqref="A1:H126"/>
    </sheetView>
  </sheetViews>
  <sheetFormatPr defaultRowHeight="14"/>
  <cols>
    <col min="1" max="1" width="28" customWidth="1"/>
    <col min="2" max="2" width="13.75" customWidth="1"/>
    <col min="3" max="3" width="15.58203125" customWidth="1"/>
    <col min="4" max="4" width="11.5" customWidth="1"/>
    <col min="5" max="5" width="13.25" customWidth="1"/>
    <col min="6" max="6" width="14" customWidth="1"/>
    <col min="7" max="7" width="17.7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95</v>
      </c>
      <c r="B2" s="124"/>
      <c r="C2" s="125"/>
      <c r="D2" s="125"/>
      <c r="E2" s="125"/>
      <c r="F2" s="125"/>
      <c r="G2" s="126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5784.75</v>
      </c>
      <c r="D8" s="19">
        <v>254.56</v>
      </c>
      <c r="E8" s="67">
        <v>0</v>
      </c>
      <c r="F8" s="120">
        <v>0</v>
      </c>
      <c r="G8" s="21">
        <f t="shared" ref="G8:G14" si="0">SUM(C8:F8)</f>
        <v>6039.31</v>
      </c>
    </row>
    <row r="9" spans="1:7" ht="15.5">
      <c r="A9" s="17" t="s">
        <v>10</v>
      </c>
      <c r="B9" s="92">
        <v>5338.3</v>
      </c>
      <c r="C9" s="18">
        <v>18131.52</v>
      </c>
      <c r="D9" s="19">
        <v>392.45</v>
      </c>
      <c r="E9" s="67">
        <v>28161.11</v>
      </c>
      <c r="F9" s="20">
        <v>9598.43</v>
      </c>
      <c r="G9" s="18">
        <f t="shared" si="0"/>
        <v>56283.51</v>
      </c>
    </row>
    <row r="10" spans="1:7" ht="15.5">
      <c r="A10" s="17" t="s">
        <v>11</v>
      </c>
      <c r="B10" s="92">
        <v>7223.3</v>
      </c>
      <c r="C10" s="18">
        <v>14748.53</v>
      </c>
      <c r="D10" s="19">
        <v>476.6</v>
      </c>
      <c r="E10" s="67">
        <v>6976.94</v>
      </c>
      <c r="F10" s="23">
        <v>12337.48</v>
      </c>
      <c r="G10" s="18">
        <f t="shared" si="0"/>
        <v>34539.550000000003</v>
      </c>
    </row>
    <row r="11" spans="1:7" ht="15.5">
      <c r="A11" s="17" t="s">
        <v>12</v>
      </c>
      <c r="B11" s="92">
        <v>5395</v>
      </c>
      <c r="C11" s="18">
        <v>37594.99</v>
      </c>
      <c r="D11" s="19">
        <v>3005.36</v>
      </c>
      <c r="E11" s="67">
        <v>4038.25</v>
      </c>
      <c r="F11" s="22">
        <v>29548.36</v>
      </c>
      <c r="G11" s="18">
        <f t="shared" si="0"/>
        <v>74186.959999999992</v>
      </c>
    </row>
    <row r="12" spans="1:7" ht="15.5">
      <c r="A12" s="17" t="s">
        <v>13</v>
      </c>
      <c r="B12" s="92">
        <v>3856.3</v>
      </c>
      <c r="C12" s="18">
        <v>21189.99</v>
      </c>
      <c r="D12" s="19">
        <v>1008.85</v>
      </c>
      <c r="E12" s="67">
        <v>8295.18</v>
      </c>
      <c r="F12" s="22">
        <v>0</v>
      </c>
      <c r="G12" s="18">
        <f t="shared" si="0"/>
        <v>30494.02</v>
      </c>
    </row>
    <row r="13" spans="1:7" ht="15.5">
      <c r="A13" s="17" t="s">
        <v>14</v>
      </c>
      <c r="B13" s="92">
        <v>3917.53</v>
      </c>
      <c r="C13" s="19">
        <v>8192.76</v>
      </c>
      <c r="D13" s="18">
        <v>180.8</v>
      </c>
      <c r="E13" s="68">
        <v>3004.71</v>
      </c>
      <c r="F13" s="24">
        <v>918</v>
      </c>
      <c r="G13" s="18">
        <f t="shared" si="0"/>
        <v>12296.27</v>
      </c>
    </row>
    <row r="14" spans="1:7" ht="15.5">
      <c r="A14" s="25" t="s">
        <v>15</v>
      </c>
      <c r="B14" s="113">
        <v>0</v>
      </c>
      <c r="C14" s="26">
        <v>493.3</v>
      </c>
      <c r="D14" s="27">
        <v>16.77</v>
      </c>
      <c r="E14" s="69">
        <v>0</v>
      </c>
      <c r="F14" s="28">
        <v>0</v>
      </c>
      <c r="G14" s="27">
        <f t="shared" si="0"/>
        <v>510.07</v>
      </c>
    </row>
    <row r="15" spans="1:7" ht="15.5">
      <c r="A15" s="29" t="s">
        <v>16</v>
      </c>
      <c r="B15" s="92">
        <f>SUM(B8:B14)</f>
        <v>28484.53</v>
      </c>
      <c r="C15" s="30">
        <f>SUM(C8:C14)</f>
        <v>106135.84000000001</v>
      </c>
      <c r="D15" s="31">
        <f>SUM(D8:D14)</f>
        <v>5335.3900000000012</v>
      </c>
      <c r="E15" s="70">
        <f>SUM(E8:E14)</f>
        <v>50476.19</v>
      </c>
      <c r="F15" s="32">
        <f>SUM(F9:F14)</f>
        <v>52402.270000000004</v>
      </c>
      <c r="G15" s="33">
        <f>SUM(G8:G14)</f>
        <v>214349.68999999997</v>
      </c>
    </row>
    <row r="16" spans="1:7">
      <c r="A16" s="71" t="s">
        <v>96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9360.77</v>
      </c>
      <c r="D24" s="19">
        <v>191.62</v>
      </c>
      <c r="E24" s="73">
        <v>17505.09</v>
      </c>
      <c r="F24" s="35">
        <v>13190.28</v>
      </c>
      <c r="G24" s="21">
        <f>SUM(C24:F24)</f>
        <v>40247.760000000002</v>
      </c>
    </row>
    <row r="25" spans="1:7" ht="15.5">
      <c r="A25" s="17" t="s">
        <v>19</v>
      </c>
      <c r="B25" s="92">
        <v>3379.8</v>
      </c>
      <c r="C25" s="18">
        <v>14634.96</v>
      </c>
      <c r="D25" s="19">
        <v>275.83999999999997</v>
      </c>
      <c r="E25" s="74">
        <v>-13569.09</v>
      </c>
      <c r="F25" s="19">
        <v>-591.32000000000005</v>
      </c>
      <c r="G25" s="18">
        <f>SUM(C25:F25)</f>
        <v>750.38999999999908</v>
      </c>
    </row>
    <row r="26" spans="1:7" ht="15.5">
      <c r="A26" s="25" t="s">
        <v>20</v>
      </c>
      <c r="B26" s="113">
        <v>3569.01</v>
      </c>
      <c r="C26" s="21">
        <v>18653.64</v>
      </c>
      <c r="D26" s="36">
        <v>459.07</v>
      </c>
      <c r="E26" s="73">
        <v>6571.29</v>
      </c>
      <c r="F26" s="37">
        <v>-6958.51</v>
      </c>
      <c r="G26" s="21">
        <f>SUM(C26:F26)</f>
        <v>18725.489999999998</v>
      </c>
    </row>
    <row r="27" spans="1:7" ht="15.5">
      <c r="A27" s="25" t="s">
        <v>15</v>
      </c>
      <c r="B27" s="113">
        <v>0</v>
      </c>
      <c r="C27" s="21">
        <v>1.48</v>
      </c>
      <c r="D27" s="36">
        <v>1.36</v>
      </c>
      <c r="E27" s="28">
        <v>854.06</v>
      </c>
      <c r="F27" s="36">
        <v>0</v>
      </c>
      <c r="G27" s="21">
        <f>SUM(C27:F27)</f>
        <v>856.9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42650.85</v>
      </c>
      <c r="D28" s="31">
        <f>SUM(D24:D27)</f>
        <v>927.89</v>
      </c>
      <c r="E28" s="70">
        <f>SUM(E24:E27)</f>
        <v>11361.35</v>
      </c>
      <c r="F28" s="32">
        <f>SUM(F24:F27)</f>
        <v>5640.4500000000007</v>
      </c>
      <c r="G28" s="38">
        <f>SUM(C28:F28)</f>
        <v>60580.539999999994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20215</v>
      </c>
      <c r="D38" s="19">
        <v>568.70000000000005</v>
      </c>
      <c r="E38" s="75">
        <v>10633.71</v>
      </c>
      <c r="F38" s="18">
        <v>14484.83</v>
      </c>
      <c r="G38" s="18">
        <f>SUM(C38:F38)</f>
        <v>45902.239999999998</v>
      </c>
    </row>
    <row r="39" spans="1:7" ht="15.5">
      <c r="A39" s="29" t="s">
        <v>16</v>
      </c>
      <c r="B39" s="97">
        <f>SUM(B38)</f>
        <v>5359.66</v>
      </c>
      <c r="C39" s="38">
        <f>SUM(C38)</f>
        <v>20215</v>
      </c>
      <c r="D39" s="31">
        <f>SUM(D38)</f>
        <v>568.70000000000005</v>
      </c>
      <c r="E39" s="76">
        <f>SUM(E38)</f>
        <v>10633.71</v>
      </c>
      <c r="F39" s="43">
        <f>SUM(F38)</f>
        <v>14484.83</v>
      </c>
      <c r="G39" s="38">
        <f>SUM(C39:F39)</f>
        <v>45902.239999999998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22812.38</v>
      </c>
      <c r="D46" s="19">
        <v>436.78</v>
      </c>
      <c r="E46" s="77">
        <v>14414.9</v>
      </c>
      <c r="F46" s="44">
        <v>-1373.69</v>
      </c>
      <c r="G46" s="18">
        <f>SUM(C46:F46)</f>
        <v>36290.369999999995</v>
      </c>
    </row>
    <row r="47" spans="1:7" ht="15.5">
      <c r="A47" s="45" t="s">
        <v>25</v>
      </c>
      <c r="B47" s="114">
        <v>4352.3999999999996</v>
      </c>
      <c r="C47" s="46">
        <v>6921.09</v>
      </c>
      <c r="D47" s="47">
        <v>279.17</v>
      </c>
      <c r="E47" s="78">
        <v>-6831.22</v>
      </c>
      <c r="F47" s="47">
        <v>-4957.1899999999996</v>
      </c>
      <c r="G47" s="46">
        <f>SUM(C47:F47)</f>
        <v>-4588.1499999999996</v>
      </c>
    </row>
    <row r="48" spans="1:7" ht="15.5">
      <c r="A48" s="17" t="s">
        <v>26</v>
      </c>
      <c r="B48" s="92">
        <v>4367</v>
      </c>
      <c r="C48" s="18">
        <v>6623.85</v>
      </c>
      <c r="D48" s="19">
        <v>212.58</v>
      </c>
      <c r="E48" s="77">
        <v>2948.98</v>
      </c>
      <c r="F48" s="19">
        <v>7845.65</v>
      </c>
      <c r="G48" s="18">
        <f>SUM(C48:F48)</f>
        <v>17631.059999999998</v>
      </c>
    </row>
    <row r="49" spans="1:7" ht="15.5">
      <c r="A49" s="17" t="s">
        <v>27</v>
      </c>
      <c r="B49" s="92">
        <v>4386</v>
      </c>
      <c r="C49" s="18">
        <v>16434.23</v>
      </c>
      <c r="D49" s="18">
        <v>407.18</v>
      </c>
      <c r="E49" s="77">
        <v>13760.38</v>
      </c>
      <c r="F49" s="18">
        <v>14582.76</v>
      </c>
      <c r="G49" s="18">
        <f>SUM(C49:F49)</f>
        <v>45184.55</v>
      </c>
    </row>
    <row r="50" spans="1:7" ht="15.5">
      <c r="A50" s="25" t="s">
        <v>15</v>
      </c>
      <c r="B50" s="92">
        <v>0</v>
      </c>
      <c r="C50" s="26">
        <v>1008.93</v>
      </c>
      <c r="D50" s="27">
        <v>46.46</v>
      </c>
      <c r="E50" s="79">
        <v>0</v>
      </c>
      <c r="F50" s="27">
        <v>0</v>
      </c>
      <c r="G50" s="27">
        <f>SUM(C50:F50)</f>
        <v>1055.3899999999999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53800.480000000003</v>
      </c>
      <c r="D51" s="31">
        <f>SUM(D46:D50)</f>
        <v>1382.17</v>
      </c>
      <c r="E51" s="70">
        <f>SUM(E46:E50)</f>
        <v>24293.040000000001</v>
      </c>
      <c r="F51" s="48">
        <f>SUM(F46:F50)</f>
        <v>16097.53</v>
      </c>
      <c r="G51" s="38">
        <f t="shared" ref="G51" si="1">SUM(C51:F51)</f>
        <v>95573.22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0</v>
      </c>
      <c r="D59" s="19">
        <v>0</v>
      </c>
      <c r="E59" s="49">
        <v>0</v>
      </c>
      <c r="F59" s="35">
        <v>0</v>
      </c>
      <c r="G59" s="18">
        <f>SUM(C59:F59)</f>
        <v>0</v>
      </c>
    </row>
    <row r="60" spans="1:7" ht="15.5">
      <c r="A60" s="29" t="s">
        <v>16</v>
      </c>
      <c r="B60" s="98">
        <f>SUM(B59)</f>
        <v>4163.2</v>
      </c>
      <c r="C60" s="38">
        <f>SUM(C59)</f>
        <v>0</v>
      </c>
      <c r="D60" s="31">
        <f>SUM(D59:D59)</f>
        <v>0</v>
      </c>
      <c r="E60" s="50">
        <f>SUM(E59)</f>
        <v>0</v>
      </c>
      <c r="F60" s="50">
        <v>0</v>
      </c>
      <c r="G60" s="38">
        <f>SUM(C60:F60)</f>
        <v>0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18176.78</v>
      </c>
      <c r="D68" s="19">
        <v>171.16</v>
      </c>
      <c r="E68" s="77">
        <v>22931.31</v>
      </c>
      <c r="F68" s="51">
        <v>17488.560000000001</v>
      </c>
      <c r="G68" s="18">
        <f t="shared" ref="G68:G74" si="2">SUM(C68:F68)</f>
        <v>58767.81</v>
      </c>
    </row>
    <row r="69" spans="1:7" ht="15.5">
      <c r="A69" s="17" t="s">
        <v>32</v>
      </c>
      <c r="B69" s="92">
        <v>3353.2</v>
      </c>
      <c r="C69" s="18">
        <v>14228.46</v>
      </c>
      <c r="D69" s="19">
        <v>231.48</v>
      </c>
      <c r="E69" s="77">
        <v>0</v>
      </c>
      <c r="F69" s="51">
        <v>0</v>
      </c>
      <c r="G69" s="18">
        <f t="shared" si="2"/>
        <v>14459.939999999999</v>
      </c>
    </row>
    <row r="70" spans="1:7" ht="15.5">
      <c r="A70" s="17" t="s">
        <v>33</v>
      </c>
      <c r="B70" s="92">
        <v>2205.1</v>
      </c>
      <c r="C70" s="18">
        <v>4603.8900000000003</v>
      </c>
      <c r="D70" s="19">
        <v>52.97</v>
      </c>
      <c r="E70" s="77">
        <v>4570.8900000000003</v>
      </c>
      <c r="F70" s="51">
        <v>0</v>
      </c>
      <c r="G70" s="18">
        <f t="shared" si="2"/>
        <v>9227.75</v>
      </c>
    </row>
    <row r="71" spans="1:7" ht="15.5">
      <c r="A71" s="17" t="s">
        <v>34</v>
      </c>
      <c r="B71" s="92">
        <v>4173.4799999999996</v>
      </c>
      <c r="C71" s="19">
        <v>14235.57</v>
      </c>
      <c r="D71" s="18">
        <v>402.28</v>
      </c>
      <c r="E71" s="80">
        <v>1664.85</v>
      </c>
      <c r="F71" s="35">
        <v>0</v>
      </c>
      <c r="G71" s="18">
        <f t="shared" si="2"/>
        <v>16302.7</v>
      </c>
    </row>
    <row r="72" spans="1:7" ht="15.5">
      <c r="A72" s="25" t="s">
        <v>35</v>
      </c>
      <c r="B72" s="113">
        <v>1710.1</v>
      </c>
      <c r="C72" s="36">
        <v>8560.84</v>
      </c>
      <c r="D72" s="27">
        <v>195.01</v>
      </c>
      <c r="E72" s="79">
        <v>0</v>
      </c>
      <c r="F72" s="27">
        <v>0</v>
      </c>
      <c r="G72" s="21">
        <f t="shared" si="2"/>
        <v>8755.85</v>
      </c>
    </row>
    <row r="73" spans="1:7" ht="15.5">
      <c r="A73" s="25" t="s">
        <v>15</v>
      </c>
      <c r="B73" s="113">
        <v>0</v>
      </c>
      <c r="C73" s="36">
        <v>1169.8599999999999</v>
      </c>
      <c r="D73" s="35">
        <v>14.19</v>
      </c>
      <c r="E73" s="79">
        <v>0</v>
      </c>
      <c r="F73" s="35">
        <v>0</v>
      </c>
      <c r="G73" s="21">
        <f t="shared" si="2"/>
        <v>1184.05</v>
      </c>
    </row>
    <row r="74" spans="1:7" ht="15.5">
      <c r="A74" s="29" t="s">
        <v>16</v>
      </c>
      <c r="B74" s="98">
        <f>SUM(B68:B73)</f>
        <v>15366.98</v>
      </c>
      <c r="C74" s="30">
        <f>SUM(C68:C73)</f>
        <v>60975.399999999994</v>
      </c>
      <c r="D74" s="31">
        <f>SUM(D68:D73)</f>
        <v>1067.0900000000001</v>
      </c>
      <c r="E74" s="81">
        <f>SUM(E68:E73)</f>
        <v>29167.05</v>
      </c>
      <c r="F74" s="52">
        <f>SUM(F68:F73)</f>
        <v>17488.560000000001</v>
      </c>
      <c r="G74" s="38">
        <f t="shared" si="2"/>
        <v>108698.09999999999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15602.31</v>
      </c>
      <c r="D81" s="19">
        <v>510.71</v>
      </c>
      <c r="E81" s="18">
        <v>5090.83</v>
      </c>
      <c r="F81" s="56">
        <v>14339.8</v>
      </c>
      <c r="G81" s="18">
        <f>SUM(C81:F81)</f>
        <v>35543.649999999994</v>
      </c>
    </row>
    <row r="82" spans="1:7" ht="15.5">
      <c r="A82" s="29" t="s">
        <v>16</v>
      </c>
      <c r="B82" s="98">
        <f>SUM(B81)</f>
        <v>5787</v>
      </c>
      <c r="C82" s="38">
        <f>SUM(C81)</f>
        <v>15602.31</v>
      </c>
      <c r="D82" s="31">
        <f>SUM(D81)</f>
        <v>510.71</v>
      </c>
      <c r="E82" s="43">
        <f>SUM(E81)</f>
        <v>5090.83</v>
      </c>
      <c r="F82" s="57">
        <f>SUM(F81)</f>
        <v>14339.8</v>
      </c>
      <c r="G82" s="38">
        <f>SUM(C82:F82)</f>
        <v>35543.649999999994</v>
      </c>
    </row>
    <row r="83" spans="1:7">
      <c r="A83" s="71" t="s">
        <v>97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8660.73</v>
      </c>
      <c r="D90" s="19">
        <v>138.83000000000001</v>
      </c>
      <c r="E90" s="35">
        <v>0</v>
      </c>
      <c r="F90" s="51">
        <v>3276.42</v>
      </c>
      <c r="G90" s="18">
        <f>SUM(C90:F90)</f>
        <v>12075.98</v>
      </c>
    </row>
    <row r="91" spans="1:7" ht="15.5">
      <c r="A91" s="17" t="s">
        <v>40</v>
      </c>
      <c r="B91" s="92">
        <v>1475.3</v>
      </c>
      <c r="C91" s="18">
        <v>5112.93</v>
      </c>
      <c r="D91" s="19">
        <v>183.99</v>
      </c>
      <c r="E91" s="34">
        <v>8302.4500000000007</v>
      </c>
      <c r="F91" s="19">
        <v>8635.17</v>
      </c>
      <c r="G91" s="18">
        <f>SUM(C91:F91)</f>
        <v>22234.54</v>
      </c>
    </row>
    <row r="92" spans="1:7" ht="15.5">
      <c r="A92" s="17" t="s">
        <v>41</v>
      </c>
      <c r="B92" s="92">
        <v>1475.8</v>
      </c>
      <c r="C92" s="18">
        <v>2658.82</v>
      </c>
      <c r="D92" s="19">
        <v>97.66</v>
      </c>
      <c r="E92" s="35">
        <v>788.2</v>
      </c>
      <c r="F92" s="19">
        <v>-2470.5300000000002</v>
      </c>
      <c r="G92" s="18">
        <f>SUM(C92:F92)</f>
        <v>1074.1500000000001</v>
      </c>
    </row>
    <row r="93" spans="1:7" ht="15.5">
      <c r="A93" s="25" t="s">
        <v>42</v>
      </c>
      <c r="B93" s="113">
        <v>1471.9</v>
      </c>
      <c r="C93" s="21">
        <v>6662.12</v>
      </c>
      <c r="D93" s="36">
        <v>88.24</v>
      </c>
      <c r="E93" s="35">
        <v>0</v>
      </c>
      <c r="F93" s="36">
        <v>0</v>
      </c>
      <c r="G93" s="21">
        <f>SUM(C93:F93)</f>
        <v>6750.36</v>
      </c>
    </row>
    <row r="94" spans="1:7" ht="15.5">
      <c r="A94" s="25" t="s">
        <v>43</v>
      </c>
      <c r="B94" s="113">
        <v>7715.2</v>
      </c>
      <c r="C94" s="21">
        <v>16765.330000000002</v>
      </c>
      <c r="D94" s="36">
        <v>530.44000000000005</v>
      </c>
      <c r="E94" s="83">
        <v>10194.049999999999</v>
      </c>
      <c r="F94" s="58">
        <v>1052.6400000000001</v>
      </c>
      <c r="G94" s="21">
        <f>SUM(C94:F94)</f>
        <v>28542.46</v>
      </c>
    </row>
    <row r="95" spans="1:7" ht="15.5">
      <c r="A95" s="29" t="s">
        <v>16</v>
      </c>
      <c r="B95" s="92">
        <f>SUM(B90:B94)</f>
        <v>13611.2</v>
      </c>
      <c r="C95" s="38">
        <f>SUM(C90:C94)</f>
        <v>39859.93</v>
      </c>
      <c r="D95" s="31">
        <f>SUM(D90:D94)</f>
        <v>1039.1600000000001</v>
      </c>
      <c r="E95" s="70">
        <f>SUM(E90:E94)</f>
        <v>19284.7</v>
      </c>
      <c r="F95" s="32">
        <f>SUM(F90:F94)</f>
        <v>10493.699999999999</v>
      </c>
      <c r="G95" s="38">
        <f t="shared" ref="G95" si="3">SUM(C95:F95)</f>
        <v>70677.490000000005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4027.73</v>
      </c>
      <c r="D103" s="18">
        <v>84.08</v>
      </c>
      <c r="E103" s="26">
        <v>0</v>
      </c>
      <c r="F103" s="27">
        <v>0</v>
      </c>
      <c r="G103" s="58">
        <f>SUM(C103:F103)</f>
        <v>4111.8100000000004</v>
      </c>
    </row>
    <row r="104" spans="1:7" ht="15.5">
      <c r="A104" s="17" t="s">
        <v>46</v>
      </c>
      <c r="B104" s="92">
        <v>1979</v>
      </c>
      <c r="C104" s="18">
        <v>6605.13</v>
      </c>
      <c r="D104" s="19">
        <v>132.97999999999999</v>
      </c>
      <c r="E104" s="35">
        <v>2572.5500000000002</v>
      </c>
      <c r="F104" s="35">
        <v>0</v>
      </c>
      <c r="G104" s="18">
        <f>SUM(C104:F104)</f>
        <v>9310.66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10632.86</v>
      </c>
      <c r="D105" s="31">
        <f>SUM(D103:D104)</f>
        <v>217.06</v>
      </c>
      <c r="E105" s="38">
        <f>SUM(E103:E104)</f>
        <v>2572.5500000000002</v>
      </c>
      <c r="F105" s="52">
        <f>SUM(F103:F104)</f>
        <v>0</v>
      </c>
      <c r="G105" s="38">
        <f>SUM(C105:F105)</f>
        <v>13422.470000000001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22485.14</v>
      </c>
      <c r="D111" s="61">
        <v>588.33000000000004</v>
      </c>
      <c r="E111" s="77">
        <v>35811.25</v>
      </c>
      <c r="F111" s="84">
        <v>-19811.37</v>
      </c>
      <c r="G111" s="62">
        <f>SUM(C111:F111)</f>
        <v>39073.350000000006</v>
      </c>
    </row>
    <row r="112" spans="1:7" ht="15.5">
      <c r="A112" s="29" t="s">
        <v>16</v>
      </c>
      <c r="B112" s="92">
        <v>5630.5</v>
      </c>
      <c r="C112" s="30">
        <f>SUM(C111)</f>
        <v>22485.14</v>
      </c>
      <c r="D112" s="31">
        <f>SUM(D111)</f>
        <v>588.33000000000004</v>
      </c>
      <c r="E112" s="85">
        <f>SUM(E111)</f>
        <v>35811.25</v>
      </c>
      <c r="F112" s="85">
        <f>SUM(F111)</f>
        <v>-19811.37</v>
      </c>
      <c r="G112" s="38">
        <f>SUM(C112:F112)</f>
        <v>39073.350000000006</v>
      </c>
    </row>
    <row r="113" spans="1:7">
      <c r="A113" s="72"/>
      <c r="B113" s="72"/>
      <c r="C113" s="72"/>
      <c r="D113" s="72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372357.81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11636.5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188690.67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F8+F15+F28+F39+F51+F60+F74+F82+F95+F105+F112</f>
        <v>111135.77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SUM(C115:C118)</f>
        <v>683820.75</v>
      </c>
      <c r="D119" s="9"/>
      <c r="E119" s="9"/>
      <c r="F119" s="9"/>
      <c r="G119" s="9"/>
    </row>
    <row r="120" spans="1:7" ht="40.5" customHeight="1">
      <c r="A120" s="121" t="s">
        <v>52</v>
      </c>
      <c r="B120" s="122"/>
      <c r="C120" s="123">
        <f>C119-C116</f>
        <v>672184.25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4"/>
  <sheetViews>
    <sheetView topLeftCell="A106" zoomScale="85" zoomScaleNormal="85" workbookViewId="0">
      <selection activeCell="B132" sqref="B132"/>
    </sheetView>
  </sheetViews>
  <sheetFormatPr defaultRowHeight="14"/>
  <cols>
    <col min="1" max="1" width="26.75" customWidth="1"/>
    <col min="2" max="2" width="14.33203125" customWidth="1"/>
    <col min="3" max="3" width="16.08203125" customWidth="1"/>
    <col min="4" max="4" width="15.58203125" customWidth="1"/>
    <col min="5" max="5" width="12" customWidth="1"/>
    <col min="6" max="6" width="17.33203125" customWidth="1"/>
    <col min="7" max="7" width="18.332031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92</v>
      </c>
      <c r="B2" s="124"/>
      <c r="C2" s="125"/>
      <c r="D2" s="125"/>
      <c r="E2" s="125"/>
      <c r="F2" s="125"/>
      <c r="G2" s="126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9070.35</v>
      </c>
      <c r="D8" s="19">
        <v>287.91000000000003</v>
      </c>
      <c r="E8" s="67">
        <v>0</v>
      </c>
      <c r="F8" s="120">
        <v>0</v>
      </c>
      <c r="G8" s="21">
        <f t="shared" ref="G8:G14" si="0">SUM(C8:F8)</f>
        <v>9358.26</v>
      </c>
    </row>
    <row r="9" spans="1:7" ht="15.5">
      <c r="A9" s="17" t="s">
        <v>10</v>
      </c>
      <c r="B9" s="92">
        <v>5338.3</v>
      </c>
      <c r="C9" s="18">
        <v>12958.4</v>
      </c>
      <c r="D9" s="19">
        <v>281.24</v>
      </c>
      <c r="E9" s="67">
        <v>30958.11</v>
      </c>
      <c r="F9" s="20">
        <v>9581.43</v>
      </c>
      <c r="G9" s="18">
        <f t="shared" si="0"/>
        <v>53779.18</v>
      </c>
    </row>
    <row r="10" spans="1:7" ht="15.5">
      <c r="A10" s="17" t="s">
        <v>11</v>
      </c>
      <c r="B10" s="92">
        <v>7223.3</v>
      </c>
      <c r="C10" s="18">
        <v>19359.91</v>
      </c>
      <c r="D10" s="19">
        <v>620.05999999999995</v>
      </c>
      <c r="E10" s="67">
        <v>3239.05</v>
      </c>
      <c r="F10" s="23">
        <v>11781.6</v>
      </c>
      <c r="G10" s="18">
        <f t="shared" si="0"/>
        <v>35000.620000000003</v>
      </c>
    </row>
    <row r="11" spans="1:7" ht="15.5">
      <c r="A11" s="17" t="s">
        <v>12</v>
      </c>
      <c r="B11" s="92">
        <v>5395</v>
      </c>
      <c r="C11" s="18">
        <v>32593.83</v>
      </c>
      <c r="D11" s="19">
        <v>2821.17</v>
      </c>
      <c r="E11" s="67">
        <v>1408.4</v>
      </c>
      <c r="F11" s="22">
        <v>30952.53</v>
      </c>
      <c r="G11" s="18">
        <f t="shared" si="0"/>
        <v>67775.929999999993</v>
      </c>
    </row>
    <row r="12" spans="1:7" ht="15.5">
      <c r="A12" s="17" t="s">
        <v>13</v>
      </c>
      <c r="B12" s="92">
        <v>3856.3</v>
      </c>
      <c r="C12" s="18">
        <v>21759.19</v>
      </c>
      <c r="D12" s="19">
        <v>802.64</v>
      </c>
      <c r="E12" s="67">
        <v>5373.53</v>
      </c>
      <c r="F12" s="22">
        <v>0</v>
      </c>
      <c r="G12" s="18">
        <f t="shared" si="0"/>
        <v>27935.359999999997</v>
      </c>
    </row>
    <row r="13" spans="1:7" ht="15.5">
      <c r="A13" s="17" t="s">
        <v>14</v>
      </c>
      <c r="B13" s="92">
        <v>3917.53</v>
      </c>
      <c r="C13" s="19">
        <v>9832.27</v>
      </c>
      <c r="D13" s="18">
        <v>258.86</v>
      </c>
      <c r="E13" s="68">
        <v>0</v>
      </c>
      <c r="F13" s="24">
        <v>918</v>
      </c>
      <c r="G13" s="18">
        <f t="shared" si="0"/>
        <v>11009.130000000001</v>
      </c>
    </row>
    <row r="14" spans="1:7" ht="15.5">
      <c r="A14" s="25" t="s">
        <v>15</v>
      </c>
      <c r="B14" s="113">
        <v>0</v>
      </c>
      <c r="C14" s="26">
        <v>711.93</v>
      </c>
      <c r="D14" s="27">
        <v>16.75</v>
      </c>
      <c r="E14" s="69">
        <v>0</v>
      </c>
      <c r="F14" s="28">
        <v>0</v>
      </c>
      <c r="G14" s="27">
        <f t="shared" si="0"/>
        <v>728.68</v>
      </c>
    </row>
    <row r="15" spans="1:7" ht="15.5">
      <c r="A15" s="29" t="s">
        <v>16</v>
      </c>
      <c r="B15" s="92">
        <f>SUM(B8:B14)</f>
        <v>28484.53</v>
      </c>
      <c r="C15" s="30">
        <f>SUM(C8:C14)</f>
        <v>106285.88</v>
      </c>
      <c r="D15" s="31">
        <f>SUM(D8:D14)</f>
        <v>5088.63</v>
      </c>
      <c r="E15" s="70">
        <f>SUM(E8:E14)</f>
        <v>40979.090000000004</v>
      </c>
      <c r="F15" s="32">
        <f>SUM(F9:F14)</f>
        <v>53233.56</v>
      </c>
      <c r="G15" s="33">
        <f>SUM(G8:G14)</f>
        <v>205587.15999999997</v>
      </c>
    </row>
    <row r="16" spans="1:7">
      <c r="A16" s="71" t="s">
        <v>93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9528.85</v>
      </c>
      <c r="D24" s="19">
        <v>145.22</v>
      </c>
      <c r="E24" s="73">
        <v>11282.19</v>
      </c>
      <c r="F24" s="35">
        <v>14810.06</v>
      </c>
      <c r="G24" s="21">
        <f>SUM(C24:F24)</f>
        <v>35766.32</v>
      </c>
    </row>
    <row r="25" spans="1:7" ht="15.5">
      <c r="A25" s="17" t="s">
        <v>19</v>
      </c>
      <c r="B25" s="92">
        <v>3379.8</v>
      </c>
      <c r="C25" s="18">
        <v>12605.51</v>
      </c>
      <c r="D25" s="19">
        <v>349.09</v>
      </c>
      <c r="E25" s="74">
        <v>21997.11</v>
      </c>
      <c r="F25" s="19">
        <v>5342.87</v>
      </c>
      <c r="G25" s="18">
        <f>SUM(C25:F25)</f>
        <v>40294.58</v>
      </c>
    </row>
    <row r="26" spans="1:7" ht="15.5">
      <c r="A26" s="25" t="s">
        <v>20</v>
      </c>
      <c r="B26" s="113">
        <v>3569.01</v>
      </c>
      <c r="C26" s="21">
        <v>20874.560000000001</v>
      </c>
      <c r="D26" s="36">
        <v>499.13</v>
      </c>
      <c r="E26" s="73">
        <v>5483.32</v>
      </c>
      <c r="F26" s="37">
        <v>-6958.51</v>
      </c>
      <c r="G26" s="21">
        <f>SUM(C26:F26)</f>
        <v>19898.5</v>
      </c>
    </row>
    <row r="27" spans="1:7" ht="15.5">
      <c r="A27" s="25" t="s">
        <v>15</v>
      </c>
      <c r="B27" s="113">
        <v>0</v>
      </c>
      <c r="C27" s="21">
        <v>536.86</v>
      </c>
      <c r="D27" s="36">
        <v>13.65</v>
      </c>
      <c r="E27" s="28">
        <v>0</v>
      </c>
      <c r="F27" s="36">
        <v>0</v>
      </c>
      <c r="G27" s="21">
        <f>SUM(C27:F27)</f>
        <v>550.51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43545.78</v>
      </c>
      <c r="D28" s="31">
        <f>SUM(D24:D27)</f>
        <v>1007.0899999999999</v>
      </c>
      <c r="E28" s="70">
        <f>SUM(E24:E27)</f>
        <v>38762.620000000003</v>
      </c>
      <c r="F28" s="32">
        <f>SUM(F24:F27)</f>
        <v>13194.42</v>
      </c>
      <c r="G28" s="38">
        <f>SUM(C28:F28)</f>
        <v>96509.909999999989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21881.439999999999</v>
      </c>
      <c r="D38" s="19">
        <v>548.70000000000005</v>
      </c>
      <c r="E38" s="75">
        <v>9228.52</v>
      </c>
      <c r="F38" s="18">
        <v>12992.83</v>
      </c>
      <c r="G38" s="18">
        <f>SUM(C38:F38)</f>
        <v>44651.49</v>
      </c>
    </row>
    <row r="39" spans="1:7" ht="15.5">
      <c r="A39" s="29" t="s">
        <v>16</v>
      </c>
      <c r="B39" s="97">
        <f>SUM(B38)</f>
        <v>5359.66</v>
      </c>
      <c r="C39" s="38">
        <f>SUM(C38)</f>
        <v>21881.439999999999</v>
      </c>
      <c r="D39" s="31">
        <f>SUM(D38)</f>
        <v>548.70000000000005</v>
      </c>
      <c r="E39" s="76">
        <f>SUM(E38)</f>
        <v>9228.52</v>
      </c>
      <c r="F39" s="43">
        <f>SUM(F38)</f>
        <v>12992.83</v>
      </c>
      <c r="G39" s="38">
        <f>SUM(C39:F39)</f>
        <v>44651.49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19190.189999999999</v>
      </c>
      <c r="D46" s="19">
        <v>395.82</v>
      </c>
      <c r="E46" s="77">
        <v>9500.7900000000009</v>
      </c>
      <c r="F46" s="44">
        <v>-1373.69</v>
      </c>
      <c r="G46" s="18">
        <f>SUM(C46:F46)</f>
        <v>27713.11</v>
      </c>
    </row>
    <row r="47" spans="1:7" ht="15.5">
      <c r="A47" s="45" t="s">
        <v>25</v>
      </c>
      <c r="B47" s="114">
        <v>4352.3999999999996</v>
      </c>
      <c r="C47" s="46">
        <v>10765.83</v>
      </c>
      <c r="D47" s="47">
        <v>220.19</v>
      </c>
      <c r="E47" s="78">
        <v>-6831.22</v>
      </c>
      <c r="F47" s="47">
        <v>-1379.15</v>
      </c>
      <c r="G47" s="46">
        <f>SUM(C47:F47)</f>
        <v>2775.65</v>
      </c>
    </row>
    <row r="48" spans="1:7" ht="15.5">
      <c r="A48" s="17" t="s">
        <v>26</v>
      </c>
      <c r="B48" s="92">
        <v>4367</v>
      </c>
      <c r="C48" s="18">
        <v>7194.41</v>
      </c>
      <c r="D48" s="19">
        <v>205.31</v>
      </c>
      <c r="E48" s="77">
        <v>4026.08</v>
      </c>
      <c r="F48" s="19">
        <v>4873.8</v>
      </c>
      <c r="G48" s="18">
        <f>SUM(C48:F48)</f>
        <v>16299.599999999999</v>
      </c>
    </row>
    <row r="49" spans="1:7" ht="15.5">
      <c r="A49" s="17" t="s">
        <v>27</v>
      </c>
      <c r="B49" s="92">
        <v>4386</v>
      </c>
      <c r="C49" s="18">
        <v>11454.52</v>
      </c>
      <c r="D49" s="18">
        <v>302.88</v>
      </c>
      <c r="E49" s="77">
        <v>17730.75</v>
      </c>
      <c r="F49" s="18">
        <v>10611.26</v>
      </c>
      <c r="G49" s="18">
        <f>SUM(C49:F49)</f>
        <v>40099.410000000003</v>
      </c>
    </row>
    <row r="50" spans="1:7" ht="15.5">
      <c r="A50" s="25" t="s">
        <v>15</v>
      </c>
      <c r="B50" s="92">
        <v>0</v>
      </c>
      <c r="C50" s="26">
        <v>933.08</v>
      </c>
      <c r="D50" s="27">
        <v>32.94</v>
      </c>
      <c r="E50" s="79">
        <v>0</v>
      </c>
      <c r="F50" s="27">
        <v>0</v>
      </c>
      <c r="G50" s="27">
        <f>SUM(C50:F50)</f>
        <v>966.02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49538.03</v>
      </c>
      <c r="D51" s="31">
        <f>SUM(D46:D50)</f>
        <v>1157.1399999999999</v>
      </c>
      <c r="E51" s="70">
        <f>SUM(E46:E50)</f>
        <v>24426.400000000001</v>
      </c>
      <c r="F51" s="48">
        <f>SUM(F46:F50)</f>
        <v>12732.220000000001</v>
      </c>
      <c r="G51" s="38">
        <f t="shared" ref="G51" si="1">SUM(C51:F51)</f>
        <v>87853.790000000008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252.16</v>
      </c>
      <c r="D59" s="19">
        <v>23.01</v>
      </c>
      <c r="E59" s="49">
        <v>0</v>
      </c>
      <c r="F59" s="35">
        <v>0</v>
      </c>
      <c r="G59" s="18">
        <f>SUM(C59:F59)</f>
        <v>275.17</v>
      </c>
    </row>
    <row r="60" spans="1:7" ht="15.5">
      <c r="A60" s="29" t="s">
        <v>16</v>
      </c>
      <c r="B60" s="98">
        <f>SUM(B59)</f>
        <v>4163.2</v>
      </c>
      <c r="C60" s="38">
        <f>SUM(C59)</f>
        <v>252.16</v>
      </c>
      <c r="D60" s="31">
        <f>SUM(D59:D59)</f>
        <v>23.01</v>
      </c>
      <c r="E60" s="50">
        <f>SUM(E59)</f>
        <v>0</v>
      </c>
      <c r="F60" s="50">
        <v>0</v>
      </c>
      <c r="G60" s="38">
        <f>SUM(C60:F60)</f>
        <v>275.17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12578.24</v>
      </c>
      <c r="D68" s="19">
        <v>133.55000000000001</v>
      </c>
      <c r="E68" s="77">
        <v>25094.25</v>
      </c>
      <c r="F68" s="51">
        <v>17451.560000000001</v>
      </c>
      <c r="G68" s="18">
        <f t="shared" ref="G68:G74" si="2">SUM(C68:F68)</f>
        <v>55257.600000000006</v>
      </c>
    </row>
    <row r="69" spans="1:7" ht="15.5">
      <c r="A69" s="17" t="s">
        <v>32</v>
      </c>
      <c r="B69" s="92">
        <v>3353.2</v>
      </c>
      <c r="C69" s="18">
        <v>10208.120000000001</v>
      </c>
      <c r="D69" s="19">
        <v>178.14</v>
      </c>
      <c r="E69" s="77">
        <v>0</v>
      </c>
      <c r="F69" s="51">
        <v>0</v>
      </c>
      <c r="G69" s="18">
        <f t="shared" si="2"/>
        <v>10386.26</v>
      </c>
    </row>
    <row r="70" spans="1:7" ht="15.5">
      <c r="A70" s="17" t="s">
        <v>33</v>
      </c>
      <c r="B70" s="92">
        <v>2205.1</v>
      </c>
      <c r="C70" s="18">
        <v>2828.52</v>
      </c>
      <c r="D70" s="19">
        <v>33.19</v>
      </c>
      <c r="E70" s="77">
        <v>4570.8900000000003</v>
      </c>
      <c r="F70" s="51">
        <v>0</v>
      </c>
      <c r="G70" s="18">
        <f t="shared" si="2"/>
        <v>7432.6</v>
      </c>
    </row>
    <row r="71" spans="1:7" ht="15.5">
      <c r="A71" s="17" t="s">
        <v>34</v>
      </c>
      <c r="B71" s="92">
        <v>4173.4799999999996</v>
      </c>
      <c r="C71" s="19">
        <v>13673.88</v>
      </c>
      <c r="D71" s="18">
        <v>465.07</v>
      </c>
      <c r="E71" s="80">
        <v>0</v>
      </c>
      <c r="F71" s="35">
        <v>0</v>
      </c>
      <c r="G71" s="18">
        <f t="shared" si="2"/>
        <v>14138.949999999999</v>
      </c>
    </row>
    <row r="72" spans="1:7" ht="15.5">
      <c r="A72" s="25" t="s">
        <v>35</v>
      </c>
      <c r="B72" s="113">
        <v>1710.1</v>
      </c>
      <c r="C72" s="36">
        <v>5718.9</v>
      </c>
      <c r="D72" s="27">
        <v>149.81</v>
      </c>
      <c r="E72" s="79">
        <v>0</v>
      </c>
      <c r="F72" s="27">
        <v>0</v>
      </c>
      <c r="G72" s="21">
        <f t="shared" si="2"/>
        <v>5868.71</v>
      </c>
    </row>
    <row r="73" spans="1:7" ht="15.5">
      <c r="A73" s="25" t="s">
        <v>15</v>
      </c>
      <c r="B73" s="113">
        <v>0</v>
      </c>
      <c r="C73" s="36">
        <v>648.02</v>
      </c>
      <c r="D73" s="35">
        <v>5.65</v>
      </c>
      <c r="E73" s="79">
        <v>0</v>
      </c>
      <c r="F73" s="35">
        <v>0</v>
      </c>
      <c r="G73" s="21">
        <f t="shared" si="2"/>
        <v>653.66999999999996</v>
      </c>
    </row>
    <row r="74" spans="1:7" ht="15.5">
      <c r="A74" s="29" t="s">
        <v>16</v>
      </c>
      <c r="B74" s="98">
        <f>SUM(B68:B73)</f>
        <v>15366.98</v>
      </c>
      <c r="C74" s="30">
        <f>SUM(C68:C73)</f>
        <v>45655.68</v>
      </c>
      <c r="D74" s="31">
        <f>SUM(D68:D73)</f>
        <v>965.41</v>
      </c>
      <c r="E74" s="81">
        <f>SUM(E68:E73)</f>
        <v>29665.14</v>
      </c>
      <c r="F74" s="52">
        <f>SUM(F68:F73)</f>
        <v>17451.560000000001</v>
      </c>
      <c r="G74" s="38">
        <f t="shared" si="2"/>
        <v>93737.790000000008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14259.02</v>
      </c>
      <c r="D81" s="19">
        <v>423.25</v>
      </c>
      <c r="E81" s="18">
        <v>6174.49</v>
      </c>
      <c r="F81" s="56">
        <v>14940.8</v>
      </c>
      <c r="G81" s="18">
        <f>SUM(C81:F81)</f>
        <v>35797.56</v>
      </c>
    </row>
    <row r="82" spans="1:7" ht="15.5">
      <c r="A82" s="29" t="s">
        <v>16</v>
      </c>
      <c r="B82" s="98">
        <f>SUM(B81)</f>
        <v>5787</v>
      </c>
      <c r="C82" s="38">
        <f>SUM(C81)</f>
        <v>14259.02</v>
      </c>
      <c r="D82" s="31">
        <f>SUM(D81)</f>
        <v>423.25</v>
      </c>
      <c r="E82" s="43">
        <f>SUM(E81)</f>
        <v>6174.49</v>
      </c>
      <c r="F82" s="57">
        <f>SUM(F81)</f>
        <v>14940.8</v>
      </c>
      <c r="G82" s="38">
        <f>SUM(C82:F82)</f>
        <v>35797.56</v>
      </c>
    </row>
    <row r="83" spans="1:7">
      <c r="A83" s="71" t="s">
        <v>94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4770.57</v>
      </c>
      <c r="D90" s="19">
        <v>60.76</v>
      </c>
      <c r="E90" s="35">
        <v>2321.63</v>
      </c>
      <c r="F90" s="51">
        <v>0</v>
      </c>
      <c r="G90" s="18">
        <f>SUM(C90:F90)</f>
        <v>7152.96</v>
      </c>
    </row>
    <row r="91" spans="1:7" ht="15.5">
      <c r="A91" s="17" t="s">
        <v>40</v>
      </c>
      <c r="B91" s="92">
        <v>1475.3</v>
      </c>
      <c r="C91" s="18">
        <v>4573.0600000000004</v>
      </c>
      <c r="D91" s="19">
        <v>133</v>
      </c>
      <c r="E91" s="34">
        <v>8302.4500000000007</v>
      </c>
      <c r="F91" s="19">
        <v>8618.17</v>
      </c>
      <c r="G91" s="18">
        <f>SUM(C91:F91)</f>
        <v>21626.68</v>
      </c>
    </row>
    <row r="92" spans="1:7" ht="15.5">
      <c r="A92" s="17" t="s">
        <v>41</v>
      </c>
      <c r="B92" s="92">
        <v>1475.8</v>
      </c>
      <c r="C92" s="18">
        <v>1952.78</v>
      </c>
      <c r="D92" s="19">
        <v>90.58</v>
      </c>
      <c r="E92" s="35">
        <v>788.2</v>
      </c>
      <c r="F92" s="19">
        <v>3215.68</v>
      </c>
      <c r="G92" s="18">
        <f>SUM(C92:F92)</f>
        <v>6047.24</v>
      </c>
    </row>
    <row r="93" spans="1:7" ht="15.5">
      <c r="A93" s="25" t="s">
        <v>42</v>
      </c>
      <c r="B93" s="113">
        <v>1471.9</v>
      </c>
      <c r="C93" s="21">
        <v>6540.81</v>
      </c>
      <c r="D93" s="36">
        <v>113.25</v>
      </c>
      <c r="E93" s="35">
        <v>0</v>
      </c>
      <c r="F93" s="36">
        <v>0</v>
      </c>
      <c r="G93" s="21">
        <f>SUM(C93:F93)</f>
        <v>6654.06</v>
      </c>
    </row>
    <row r="94" spans="1:7" ht="15.5">
      <c r="A94" s="25" t="s">
        <v>43</v>
      </c>
      <c r="B94" s="113">
        <v>7715.2</v>
      </c>
      <c r="C94" s="21">
        <v>22049.86</v>
      </c>
      <c r="D94" s="36">
        <v>601.79999999999995</v>
      </c>
      <c r="E94" s="83">
        <v>14969.43</v>
      </c>
      <c r="F94" s="58">
        <v>2051.73</v>
      </c>
      <c r="G94" s="21">
        <f>SUM(C94:F94)</f>
        <v>39672.82</v>
      </c>
    </row>
    <row r="95" spans="1:7" ht="15.5">
      <c r="A95" s="29" t="s">
        <v>16</v>
      </c>
      <c r="B95" s="92">
        <f>SUM(B90:B94)</f>
        <v>13611.2</v>
      </c>
      <c r="C95" s="38">
        <f>SUM(C90:C94)</f>
        <v>39887.08</v>
      </c>
      <c r="D95" s="31">
        <f>SUM(D90:D94)</f>
        <v>999.38999999999987</v>
      </c>
      <c r="E95" s="70">
        <f>SUM(E90:E94)</f>
        <v>26381.710000000003</v>
      </c>
      <c r="F95" s="32">
        <f>SUM(F90:F94)</f>
        <v>13885.58</v>
      </c>
      <c r="G95" s="38">
        <f t="shared" ref="G95" si="3">SUM(C95:F95)</f>
        <v>81153.760000000009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4808.3599999999997</v>
      </c>
      <c r="D103" s="18">
        <v>45.01</v>
      </c>
      <c r="E103" s="26">
        <v>0</v>
      </c>
      <c r="F103" s="27">
        <v>0</v>
      </c>
      <c r="G103" s="58">
        <f>SUM(C103:F103)</f>
        <v>4853.37</v>
      </c>
    </row>
    <row r="104" spans="1:7" ht="15.5">
      <c r="A104" s="17" t="s">
        <v>46</v>
      </c>
      <c r="B104" s="92">
        <v>1979</v>
      </c>
      <c r="C104" s="18">
        <v>6081.43</v>
      </c>
      <c r="D104" s="19">
        <v>72.59</v>
      </c>
      <c r="E104" s="35">
        <v>8844.4</v>
      </c>
      <c r="F104" s="35">
        <v>9122.64</v>
      </c>
      <c r="G104" s="18">
        <f>SUM(C104:F104)</f>
        <v>24121.059999999998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10889.79</v>
      </c>
      <c r="D105" s="31">
        <f>SUM(D103:D104)</f>
        <v>117.6</v>
      </c>
      <c r="E105" s="38">
        <f>SUM(E103:E104)</f>
        <v>8844.4</v>
      </c>
      <c r="F105" s="52">
        <f>SUM(F103:F104)</f>
        <v>9122.64</v>
      </c>
      <c r="G105" s="38">
        <f>SUM(C105:F105)</f>
        <v>28974.43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22562.92</v>
      </c>
      <c r="D111" s="61">
        <v>436.39</v>
      </c>
      <c r="E111" s="77">
        <v>34102.22</v>
      </c>
      <c r="F111" s="84">
        <v>-11890.95</v>
      </c>
      <c r="G111" s="62">
        <f>SUM(C111:F111)</f>
        <v>45210.58</v>
      </c>
    </row>
    <row r="112" spans="1:7" ht="15.5">
      <c r="A112" s="29" t="s">
        <v>16</v>
      </c>
      <c r="B112" s="92">
        <v>5630.5</v>
      </c>
      <c r="C112" s="30">
        <f>SUM(C111)</f>
        <v>22562.92</v>
      </c>
      <c r="D112" s="31">
        <f>SUM(D111)</f>
        <v>436.39</v>
      </c>
      <c r="E112" s="85">
        <f>SUM(E111)</f>
        <v>34102.22</v>
      </c>
      <c r="F112" s="85">
        <f>SUM(F111)</f>
        <v>-11890.95</v>
      </c>
      <c r="G112" s="38">
        <f>SUM(C112:F112)</f>
        <v>45210.58</v>
      </c>
    </row>
    <row r="113" spans="1:7">
      <c r="A113" s="72"/>
      <c r="B113" s="72"/>
      <c r="C113" s="72"/>
      <c r="D113" s="72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354757.78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10766.609999999999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218564.59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F8+F15+F28+F39+F51+F60+F74+F82+F95+F105+F112</f>
        <v>135662.65999999997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SUM(C115:C118)</f>
        <v>719751.6399999999</v>
      </c>
      <c r="D119" s="9"/>
      <c r="E119" s="9"/>
      <c r="F119" s="9"/>
      <c r="G119" s="9"/>
    </row>
    <row r="120" spans="1:7" ht="52.5" customHeight="1">
      <c r="A120" s="121" t="s">
        <v>52</v>
      </c>
      <c r="B120" s="122"/>
      <c r="C120" s="123">
        <f>C119-C116</f>
        <v>708985.02999999991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G126"/>
  <sheetViews>
    <sheetView topLeftCell="A10" workbookViewId="0">
      <selection sqref="A1:G126"/>
    </sheetView>
  </sheetViews>
  <sheetFormatPr defaultRowHeight="14"/>
  <cols>
    <col min="1" max="1" width="25.83203125" customWidth="1"/>
    <col min="2" max="2" width="16.75" customWidth="1"/>
    <col min="3" max="3" width="15.75" customWidth="1"/>
    <col min="4" max="4" width="12.58203125" customWidth="1"/>
    <col min="5" max="5" width="15.25" customWidth="1"/>
    <col min="6" max="6" width="14.08203125" customWidth="1"/>
    <col min="7" max="7" width="17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89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11811.67</v>
      </c>
      <c r="D8" s="19">
        <v>116.05</v>
      </c>
      <c r="E8" s="67">
        <v>0</v>
      </c>
      <c r="F8" s="120">
        <v>3601.26</v>
      </c>
      <c r="G8" s="21">
        <f t="shared" ref="G8:G14" si="0">SUM(C8:F8)</f>
        <v>15528.98</v>
      </c>
    </row>
    <row r="9" spans="1:7" ht="15.5">
      <c r="A9" s="17" t="s">
        <v>10</v>
      </c>
      <c r="B9" s="92">
        <v>5338.3</v>
      </c>
      <c r="C9" s="18">
        <v>34146.400000000001</v>
      </c>
      <c r="D9" s="19">
        <v>3615.45</v>
      </c>
      <c r="E9" s="67">
        <v>5028.09</v>
      </c>
      <c r="F9" s="20">
        <v>15133.72</v>
      </c>
      <c r="G9" s="18">
        <f t="shared" si="0"/>
        <v>57923.66</v>
      </c>
    </row>
    <row r="10" spans="1:7" ht="15.5">
      <c r="A10" s="17" t="s">
        <v>11</v>
      </c>
      <c r="B10" s="92">
        <v>7223.3</v>
      </c>
      <c r="C10" s="18">
        <v>27091.119999999999</v>
      </c>
      <c r="D10" s="19">
        <v>147.19999999999999</v>
      </c>
      <c r="E10" s="67">
        <v>4491.28</v>
      </c>
      <c r="F10" s="23">
        <v>15343.44</v>
      </c>
      <c r="G10" s="18">
        <f t="shared" si="0"/>
        <v>47073.04</v>
      </c>
    </row>
    <row r="11" spans="1:7" ht="15.5">
      <c r="A11" s="17" t="s">
        <v>12</v>
      </c>
      <c r="B11" s="92">
        <v>5395</v>
      </c>
      <c r="C11" s="18">
        <v>32171.360000000001</v>
      </c>
      <c r="D11" s="19">
        <v>1325.46</v>
      </c>
      <c r="E11" s="67">
        <v>6668.96</v>
      </c>
      <c r="F11" s="22">
        <v>103009.95</v>
      </c>
      <c r="G11" s="18">
        <f t="shared" si="0"/>
        <v>143175.72999999998</v>
      </c>
    </row>
    <row r="12" spans="1:7" ht="15.5">
      <c r="A12" s="17" t="s">
        <v>13</v>
      </c>
      <c r="B12" s="92">
        <v>3856.3</v>
      </c>
      <c r="C12" s="18">
        <v>7289.05</v>
      </c>
      <c r="D12" s="19">
        <v>19.98</v>
      </c>
      <c r="E12" s="67">
        <v>5373.53</v>
      </c>
      <c r="F12" s="22">
        <v>20741.7</v>
      </c>
      <c r="G12" s="18">
        <f t="shared" si="0"/>
        <v>33424.26</v>
      </c>
    </row>
    <row r="13" spans="1:7" ht="15.5">
      <c r="A13" s="17" t="s">
        <v>14</v>
      </c>
      <c r="B13" s="92">
        <v>3917.53</v>
      </c>
      <c r="C13" s="19">
        <v>11758.77</v>
      </c>
      <c r="D13" s="18">
        <v>38.119999999999997</v>
      </c>
      <c r="E13" s="68">
        <v>0</v>
      </c>
      <c r="F13" s="24">
        <v>6775.67</v>
      </c>
      <c r="G13" s="18">
        <f t="shared" si="0"/>
        <v>18572.560000000001</v>
      </c>
    </row>
    <row r="14" spans="1:7" ht="15.5">
      <c r="A14" s="25" t="s">
        <v>15</v>
      </c>
      <c r="B14" s="113">
        <v>0</v>
      </c>
      <c r="C14" s="26">
        <v>92.59</v>
      </c>
      <c r="D14" s="27">
        <v>0</v>
      </c>
      <c r="E14" s="69">
        <v>0</v>
      </c>
      <c r="F14" s="28">
        <v>0</v>
      </c>
      <c r="G14" s="27">
        <f t="shared" si="0"/>
        <v>92.59</v>
      </c>
    </row>
    <row r="15" spans="1:7" ht="15.5">
      <c r="A15" s="29" t="s">
        <v>16</v>
      </c>
      <c r="B15" s="92">
        <f>SUM(B8:B14)</f>
        <v>28484.53</v>
      </c>
      <c r="C15" s="30">
        <f>SUM(C8:C14)</f>
        <v>124360.96000000001</v>
      </c>
      <c r="D15" s="31">
        <f>SUM(D8:D14)</f>
        <v>5262.2599999999993</v>
      </c>
      <c r="E15" s="70">
        <f>SUM(E8:E14)</f>
        <v>21561.859999999997</v>
      </c>
      <c r="F15" s="32">
        <f>SUM(F9:F14)</f>
        <v>161004.48000000001</v>
      </c>
      <c r="G15" s="33">
        <f>SUM(G8:G14)</f>
        <v>315790.82</v>
      </c>
    </row>
    <row r="16" spans="1:7">
      <c r="A16" s="71" t="s">
        <v>90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8996.42</v>
      </c>
      <c r="D24" s="19">
        <v>59.53</v>
      </c>
      <c r="E24" s="73">
        <v>14360.84</v>
      </c>
      <c r="F24" s="35">
        <v>18033.400000000001</v>
      </c>
      <c r="G24" s="21">
        <f>SUM(C24:F24)</f>
        <v>41450.19</v>
      </c>
    </row>
    <row r="25" spans="1:7" ht="15.5">
      <c r="A25" s="17" t="s">
        <v>19</v>
      </c>
      <c r="B25" s="92">
        <v>3379.8</v>
      </c>
      <c r="C25" s="18">
        <v>19170.349999999999</v>
      </c>
      <c r="D25" s="19">
        <v>65.63</v>
      </c>
      <c r="E25" s="74">
        <v>10742.68</v>
      </c>
      <c r="F25" s="19">
        <v>4147.47</v>
      </c>
      <c r="G25" s="18">
        <f>SUM(C25:F25)</f>
        <v>34126.129999999997</v>
      </c>
    </row>
    <row r="26" spans="1:7" ht="15.5">
      <c r="A26" s="25" t="s">
        <v>20</v>
      </c>
      <c r="B26" s="113">
        <v>3569.01</v>
      </c>
      <c r="C26" s="21">
        <v>25823.77</v>
      </c>
      <c r="D26" s="36">
        <v>660.05</v>
      </c>
      <c r="E26" s="73">
        <v>24991.21</v>
      </c>
      <c r="F26" s="37">
        <v>18293.27</v>
      </c>
      <c r="G26" s="21">
        <f>SUM(C26:F26)</f>
        <v>69768.3</v>
      </c>
    </row>
    <row r="27" spans="1:7" ht="15.5">
      <c r="A27" s="25" t="s">
        <v>15</v>
      </c>
      <c r="B27" s="113">
        <v>0</v>
      </c>
      <c r="C27" s="21">
        <v>739.13</v>
      </c>
      <c r="D27" s="36">
        <v>3.19</v>
      </c>
      <c r="E27" s="28">
        <v>0</v>
      </c>
      <c r="F27" s="36">
        <v>0</v>
      </c>
      <c r="G27" s="21">
        <f>SUM(C27:F27)</f>
        <v>742.32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54729.669999999991</v>
      </c>
      <c r="D28" s="31">
        <f>SUM(D24:D27)</f>
        <v>788.4</v>
      </c>
      <c r="E28" s="70">
        <f>SUM(E24:E27)</f>
        <v>50094.729999999996</v>
      </c>
      <c r="F28" s="32">
        <f>SUM(F24:F27)</f>
        <v>40474.14</v>
      </c>
      <c r="G28" s="38">
        <f>SUM(C28:F28)</f>
        <v>146086.94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24815.66</v>
      </c>
      <c r="D38" s="19">
        <v>242.24</v>
      </c>
      <c r="E38" s="75">
        <v>2007.91</v>
      </c>
      <c r="F38" s="18">
        <v>9426.82</v>
      </c>
      <c r="G38" s="18">
        <f>SUM(C38:F38)</f>
        <v>36492.630000000005</v>
      </c>
    </row>
    <row r="39" spans="1:7" ht="15.5">
      <c r="A39" s="29" t="s">
        <v>16</v>
      </c>
      <c r="B39" s="97">
        <f>SUM(B38)</f>
        <v>5359.66</v>
      </c>
      <c r="C39" s="38">
        <f>SUM(C38)</f>
        <v>24815.66</v>
      </c>
      <c r="D39" s="31">
        <f>SUM(D38)</f>
        <v>242.24</v>
      </c>
      <c r="E39" s="76">
        <f>SUM(E38)</f>
        <v>2007.91</v>
      </c>
      <c r="F39" s="43">
        <f>SUM(F38)</f>
        <v>9426.82</v>
      </c>
      <c r="G39" s="38">
        <f>SUM(C39:F39)</f>
        <v>36492.630000000005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16526.560000000001</v>
      </c>
      <c r="D46" s="19">
        <v>75.989999999999995</v>
      </c>
      <c r="E46" s="77">
        <v>3999.39</v>
      </c>
      <c r="F46" s="44">
        <v>9010.35</v>
      </c>
      <c r="G46" s="18">
        <f>SUM(C46:F46)</f>
        <v>29612.29</v>
      </c>
    </row>
    <row r="47" spans="1:7" ht="15.5">
      <c r="A47" s="45" t="s">
        <v>25</v>
      </c>
      <c r="B47" s="114">
        <v>4352.3999999999996</v>
      </c>
      <c r="C47" s="46">
        <v>8988.2999999999993</v>
      </c>
      <c r="D47" s="47">
        <v>56.87</v>
      </c>
      <c r="E47" s="78">
        <v>8655.2099999999991</v>
      </c>
      <c r="F47" s="47">
        <v>8405.19</v>
      </c>
      <c r="G47" s="46">
        <f>SUM(C47:F47)</f>
        <v>26105.57</v>
      </c>
    </row>
    <row r="48" spans="1:7" ht="15.5">
      <c r="A48" s="17" t="s">
        <v>26</v>
      </c>
      <c r="B48" s="92">
        <v>4367</v>
      </c>
      <c r="C48" s="18">
        <v>12247.68</v>
      </c>
      <c r="D48" s="19">
        <v>52.57</v>
      </c>
      <c r="E48" s="77">
        <v>0</v>
      </c>
      <c r="F48" s="19">
        <v>11075.26</v>
      </c>
      <c r="G48" s="18">
        <f>SUM(C48:F48)</f>
        <v>23375.510000000002</v>
      </c>
    </row>
    <row r="49" spans="1:7" ht="15.5">
      <c r="A49" s="17" t="s">
        <v>27</v>
      </c>
      <c r="B49" s="92">
        <v>4386</v>
      </c>
      <c r="C49" s="18">
        <v>11671.64</v>
      </c>
      <c r="D49" s="18">
        <v>591.63</v>
      </c>
      <c r="E49" s="77">
        <v>1966.31</v>
      </c>
      <c r="F49" s="18">
        <v>4559.18</v>
      </c>
      <c r="G49" s="18">
        <f>SUM(C49:F49)</f>
        <v>18788.759999999998</v>
      </c>
    </row>
    <row r="50" spans="1:7" ht="15.5">
      <c r="A50" s="25" t="s">
        <v>15</v>
      </c>
      <c r="B50" s="92">
        <v>0</v>
      </c>
      <c r="C50" s="26">
        <v>4.3499999999999996</v>
      </c>
      <c r="D50" s="27">
        <v>0.2</v>
      </c>
      <c r="E50" s="79">
        <v>0</v>
      </c>
      <c r="F50" s="27">
        <v>0</v>
      </c>
      <c r="G50" s="27">
        <f>SUM(C50:F50)</f>
        <v>4.55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49438.53</v>
      </c>
      <c r="D51" s="31">
        <f>SUM(D46:D50)</f>
        <v>777.26</v>
      </c>
      <c r="E51" s="70">
        <f>SUM(E46:E50)</f>
        <v>14620.909999999998</v>
      </c>
      <c r="F51" s="48">
        <f>SUM(F46:F50)</f>
        <v>33049.980000000003</v>
      </c>
      <c r="G51" s="38">
        <f t="shared" ref="G51" si="1">SUM(C51:F51)</f>
        <v>97886.68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3217.79</v>
      </c>
      <c r="D59" s="19">
        <v>8.67</v>
      </c>
      <c r="E59" s="49">
        <v>0</v>
      </c>
      <c r="F59" s="35">
        <v>0</v>
      </c>
      <c r="G59" s="18">
        <f>SUM(C59:F59)</f>
        <v>3226.46</v>
      </c>
    </row>
    <row r="60" spans="1:7" ht="15.5">
      <c r="A60" s="29" t="s">
        <v>16</v>
      </c>
      <c r="B60" s="98">
        <f>SUM(B59)</f>
        <v>4163.2</v>
      </c>
      <c r="C60" s="38">
        <f>SUM(C59)</f>
        <v>3217.79</v>
      </c>
      <c r="D60" s="31">
        <f>SUM(D59)</f>
        <v>8.67</v>
      </c>
      <c r="E60" s="50">
        <f>SUM(E59)</f>
        <v>0</v>
      </c>
      <c r="F60" s="50">
        <v>0</v>
      </c>
      <c r="G60" s="38">
        <f>SUM(C60:F60)</f>
        <v>3226.46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19419.46</v>
      </c>
      <c r="D68" s="19">
        <v>135.22</v>
      </c>
      <c r="E68" s="77">
        <v>10676.51</v>
      </c>
      <c r="F68" s="51">
        <v>8829.74</v>
      </c>
      <c r="G68" s="18">
        <f t="shared" ref="G68:G74" si="2">SUM(C68:F68)</f>
        <v>39060.93</v>
      </c>
    </row>
    <row r="69" spans="1:7" ht="15.5">
      <c r="A69" s="17" t="s">
        <v>32</v>
      </c>
      <c r="B69" s="92">
        <v>3353.2</v>
      </c>
      <c r="C69" s="18">
        <v>11608.45</v>
      </c>
      <c r="D69" s="19">
        <v>139.79</v>
      </c>
      <c r="E69" s="77">
        <v>0</v>
      </c>
      <c r="F69" s="51">
        <v>0</v>
      </c>
      <c r="G69" s="18">
        <f t="shared" si="2"/>
        <v>11748.240000000002</v>
      </c>
    </row>
    <row r="70" spans="1:7" ht="15.5">
      <c r="A70" s="17" t="s">
        <v>33</v>
      </c>
      <c r="B70" s="92">
        <v>2205.1</v>
      </c>
      <c r="C70" s="18">
        <v>8128.91</v>
      </c>
      <c r="D70" s="19">
        <v>49.06</v>
      </c>
      <c r="E70" s="77">
        <v>0</v>
      </c>
      <c r="F70" s="51">
        <v>0</v>
      </c>
      <c r="G70" s="18">
        <f t="shared" si="2"/>
        <v>8177.97</v>
      </c>
    </row>
    <row r="71" spans="1:7" ht="15.5">
      <c r="A71" s="17" t="s">
        <v>34</v>
      </c>
      <c r="B71" s="92">
        <v>4173.4799999999996</v>
      </c>
      <c r="C71" s="19">
        <v>14017.54</v>
      </c>
      <c r="D71" s="18">
        <v>45.61</v>
      </c>
      <c r="E71" s="80">
        <v>0</v>
      </c>
      <c r="F71" s="35">
        <v>0</v>
      </c>
      <c r="G71" s="18">
        <f t="shared" si="2"/>
        <v>14063.150000000001</v>
      </c>
    </row>
    <row r="72" spans="1:7" ht="15.5">
      <c r="A72" s="25" t="s">
        <v>35</v>
      </c>
      <c r="B72" s="113">
        <v>1710.1</v>
      </c>
      <c r="C72" s="36">
        <v>2960.02</v>
      </c>
      <c r="D72" s="27">
        <v>53.86</v>
      </c>
      <c r="E72" s="79">
        <v>0</v>
      </c>
      <c r="F72" s="27">
        <v>0</v>
      </c>
      <c r="G72" s="21">
        <f t="shared" si="2"/>
        <v>3013.88</v>
      </c>
    </row>
    <row r="73" spans="1:7" ht="15.5">
      <c r="A73" s="25" t="s">
        <v>15</v>
      </c>
      <c r="B73" s="113">
        <v>0</v>
      </c>
      <c r="C73" s="36">
        <v>308.10000000000002</v>
      </c>
      <c r="D73" s="35">
        <v>4.68</v>
      </c>
      <c r="E73" s="79">
        <v>0</v>
      </c>
      <c r="F73" s="35">
        <v>0</v>
      </c>
      <c r="G73" s="21">
        <f t="shared" si="2"/>
        <v>312.78000000000003</v>
      </c>
    </row>
    <row r="74" spans="1:7" ht="15.5">
      <c r="A74" s="29" t="s">
        <v>16</v>
      </c>
      <c r="B74" s="98">
        <f>SUM(B68:B73)</f>
        <v>15366.98</v>
      </c>
      <c r="C74" s="30">
        <f>SUM(C68:C73)</f>
        <v>56442.479999999996</v>
      </c>
      <c r="D74" s="31">
        <f>SUM(D68:D73)</f>
        <v>428.22</v>
      </c>
      <c r="E74" s="81">
        <f>SUM(E68:E73)</f>
        <v>10676.51</v>
      </c>
      <c r="F74" s="52">
        <f>SUM(F68:F73)</f>
        <v>8829.74</v>
      </c>
      <c r="G74" s="38">
        <f t="shared" si="2"/>
        <v>76376.95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23940.58</v>
      </c>
      <c r="D81" s="19">
        <v>2364.19</v>
      </c>
      <c r="E81" s="18">
        <v>12599.29</v>
      </c>
      <c r="F81" s="56">
        <v>101512.45</v>
      </c>
      <c r="G81" s="18">
        <f>SUM(C81:F81)</f>
        <v>140416.51</v>
      </c>
    </row>
    <row r="82" spans="1:7" ht="15.5">
      <c r="A82" s="29" t="s">
        <v>16</v>
      </c>
      <c r="B82" s="98">
        <f>SUM(B81)</f>
        <v>5787</v>
      </c>
      <c r="C82" s="38">
        <f>SUM(C81)</f>
        <v>23940.58</v>
      </c>
      <c r="D82" s="31">
        <f>SUM(D81)</f>
        <v>2364.19</v>
      </c>
      <c r="E82" s="43">
        <f>SUM(E81)</f>
        <v>12599.29</v>
      </c>
      <c r="F82" s="57">
        <f>SUM(F81)</f>
        <v>101512.45</v>
      </c>
      <c r="G82" s="38">
        <f>SUM(C82:F82)</f>
        <v>140416.51</v>
      </c>
    </row>
    <row r="83" spans="1:7">
      <c r="A83" s="71" t="s">
        <v>91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2190.34</v>
      </c>
      <c r="D90" s="19">
        <v>13.21</v>
      </c>
      <c r="E90" s="35">
        <v>0</v>
      </c>
      <c r="F90" s="51">
        <v>4089.86</v>
      </c>
      <c r="G90" s="18">
        <f>SUM(C90:F90)</f>
        <v>6293.41</v>
      </c>
    </row>
    <row r="91" spans="1:7" ht="15.5">
      <c r="A91" s="17" t="s">
        <v>40</v>
      </c>
      <c r="B91" s="92">
        <v>1475.3</v>
      </c>
      <c r="C91" s="18">
        <v>1750</v>
      </c>
      <c r="D91" s="19">
        <v>20.64</v>
      </c>
      <c r="E91" s="34">
        <v>4229.43</v>
      </c>
      <c r="F91" s="19">
        <v>2936.69</v>
      </c>
      <c r="G91" s="18">
        <f>SUM(C91:F91)</f>
        <v>8936.76</v>
      </c>
    </row>
    <row r="92" spans="1:7" ht="15.5">
      <c r="A92" s="17" t="s">
        <v>41</v>
      </c>
      <c r="B92" s="92">
        <v>1475.8</v>
      </c>
      <c r="C92" s="18">
        <v>2484.56</v>
      </c>
      <c r="D92" s="19">
        <v>0.7</v>
      </c>
      <c r="E92" s="35">
        <v>0</v>
      </c>
      <c r="F92" s="19">
        <v>7238.31</v>
      </c>
      <c r="G92" s="18">
        <f>SUM(C92:F92)</f>
        <v>9723.57</v>
      </c>
    </row>
    <row r="93" spans="1:7" ht="15.5">
      <c r="A93" s="25" t="s">
        <v>42</v>
      </c>
      <c r="B93" s="113">
        <v>1471.9</v>
      </c>
      <c r="C93" s="21">
        <v>6761.54</v>
      </c>
      <c r="D93" s="36">
        <v>81.16</v>
      </c>
      <c r="E93" s="35">
        <v>0</v>
      </c>
      <c r="F93" s="36">
        <v>0</v>
      </c>
      <c r="G93" s="21">
        <f>SUM(C93:F93)</f>
        <v>6842.7</v>
      </c>
    </row>
    <row r="94" spans="1:7" ht="15.5">
      <c r="A94" s="25" t="s">
        <v>43</v>
      </c>
      <c r="B94" s="113">
        <v>7715.2</v>
      </c>
      <c r="C94" s="21">
        <v>21798.66</v>
      </c>
      <c r="D94" s="36">
        <v>384.79</v>
      </c>
      <c r="E94" s="83">
        <v>8996.32</v>
      </c>
      <c r="F94" s="58">
        <v>1504.91</v>
      </c>
      <c r="G94" s="21">
        <f>SUM(C94:F94)</f>
        <v>32684.68</v>
      </c>
    </row>
    <row r="95" spans="1:7" ht="15.5">
      <c r="A95" s="29" t="s">
        <v>16</v>
      </c>
      <c r="B95" s="92">
        <f>SUM(B90:B94)</f>
        <v>13611.2</v>
      </c>
      <c r="C95" s="38">
        <f>SUM(C90:C94)</f>
        <v>34985.1</v>
      </c>
      <c r="D95" s="31">
        <f>SUM(D90:D94)</f>
        <v>500.5</v>
      </c>
      <c r="E95" s="70">
        <f>SUM(E90:E94)</f>
        <v>13225.75</v>
      </c>
      <c r="F95" s="32">
        <f>SUM(F90:F94)</f>
        <v>15769.77</v>
      </c>
      <c r="G95" s="38">
        <f t="shared" ref="G95" si="3">SUM(C95:F95)</f>
        <v>64481.119999999995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6153.93</v>
      </c>
      <c r="D103" s="18">
        <v>337.21</v>
      </c>
      <c r="E103" s="26">
        <v>0</v>
      </c>
      <c r="F103" s="27">
        <v>0</v>
      </c>
      <c r="G103" s="58">
        <f>SUM(C103:F103)</f>
        <v>6491.14</v>
      </c>
    </row>
    <row r="104" spans="1:7" ht="15.5">
      <c r="A104" s="17" t="s">
        <v>46</v>
      </c>
      <c r="B104" s="92">
        <v>1979</v>
      </c>
      <c r="C104" s="18">
        <v>9758.44</v>
      </c>
      <c r="D104" s="19">
        <v>70.16</v>
      </c>
      <c r="E104" s="35">
        <v>2786.84</v>
      </c>
      <c r="F104" s="35">
        <v>0</v>
      </c>
      <c r="G104" s="18">
        <f>SUM(C104:F104)</f>
        <v>12615.44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15912.37</v>
      </c>
      <c r="D105" s="31">
        <f>SUM(D103:D104)</f>
        <v>407.37</v>
      </c>
      <c r="E105" s="38">
        <f>SUM(E103:E104)</f>
        <v>2786.84</v>
      </c>
      <c r="F105" s="52">
        <f>SUM(F103:F104)</f>
        <v>0</v>
      </c>
      <c r="G105" s="38">
        <f>SUM(C105:F105)</f>
        <v>19106.580000000002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20288</v>
      </c>
      <c r="D111" s="61">
        <v>373.73</v>
      </c>
      <c r="E111" s="77">
        <v>26525.63</v>
      </c>
      <c r="F111" s="84">
        <v>92375.16</v>
      </c>
      <c r="G111" s="62">
        <f>SUM(C111:F111)</f>
        <v>139562.52000000002</v>
      </c>
    </row>
    <row r="112" spans="1:7" ht="15.5">
      <c r="A112" s="29" t="s">
        <v>16</v>
      </c>
      <c r="B112" s="92">
        <v>5630.5</v>
      </c>
      <c r="C112" s="30">
        <f>SUM(C111)</f>
        <v>20288</v>
      </c>
      <c r="D112" s="31">
        <f>SUM(D111)</f>
        <v>373.73</v>
      </c>
      <c r="E112" s="85">
        <f>SUM(E111)</f>
        <v>26525.63</v>
      </c>
      <c r="F112" s="43">
        <f>SUM(F111)</f>
        <v>92375.16</v>
      </c>
      <c r="G112" s="38">
        <f>SUM(C112:F112)</f>
        <v>139562.52000000002</v>
      </c>
    </row>
    <row r="113" spans="1:7">
      <c r="A113" s="71" t="s">
        <v>77</v>
      </c>
      <c r="B113" s="71"/>
      <c r="C113" s="71"/>
      <c r="D113" s="71"/>
      <c r="E113" s="71"/>
      <c r="F113" s="71"/>
      <c r="G113" s="71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408131.14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11152.84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154099.43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F8+F15+F28+F39+F51+F60+F74+F82+F95+F105+F112</f>
        <v>466043.80000000005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SUM(C115:C118)</f>
        <v>1039427.2100000001</v>
      </c>
      <c r="D119" s="9"/>
      <c r="E119" s="9"/>
      <c r="F119" s="9"/>
      <c r="G119" s="9"/>
    </row>
    <row r="120" spans="1:7" ht="27" customHeight="1">
      <c r="A120" s="110" t="s">
        <v>52</v>
      </c>
      <c r="B120" s="65"/>
      <c r="C120" s="88">
        <f>C119-C116</f>
        <v>1028274.3700000001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102" t="s">
        <v>60</v>
      </c>
      <c r="B125" s="101">
        <v>109853.3</v>
      </c>
      <c r="C125" s="66"/>
      <c r="D125" s="66"/>
      <c r="E125" s="66"/>
      <c r="F125" s="66"/>
      <c r="G125" s="66"/>
    </row>
    <row r="126" spans="1:7" ht="15.5">
      <c r="C126" s="66"/>
      <c r="D126" s="66"/>
      <c r="E126" s="66"/>
      <c r="F126" s="66"/>
      <c r="G126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G126"/>
  <sheetViews>
    <sheetView zoomScale="91" zoomScaleNormal="91" workbookViewId="0">
      <selection sqref="A1:XFD140"/>
    </sheetView>
  </sheetViews>
  <sheetFormatPr defaultRowHeight="14"/>
  <cols>
    <col min="1" max="1" width="27.33203125" customWidth="1"/>
    <col min="2" max="2" width="15.75" customWidth="1"/>
    <col min="3" max="3" width="17" customWidth="1"/>
    <col min="4" max="4" width="14.08203125" customWidth="1"/>
    <col min="5" max="5" width="12.83203125" customWidth="1"/>
    <col min="6" max="6" width="16.25" customWidth="1"/>
    <col min="7" max="7" width="17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88</v>
      </c>
      <c r="B2" s="116"/>
      <c r="C2" s="117"/>
      <c r="D2" s="117"/>
      <c r="E2" s="117"/>
      <c r="F2" s="117"/>
      <c r="G2" s="118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17011.150000000001</v>
      </c>
      <c r="D8" s="19">
        <v>98.91</v>
      </c>
      <c r="E8" s="67">
        <v>1684.23</v>
      </c>
      <c r="F8" s="120">
        <v>0</v>
      </c>
      <c r="G8" s="21">
        <f t="shared" ref="G8:G15" si="0">SUM(B8:F8)</f>
        <v>21548.39</v>
      </c>
    </row>
    <row r="9" spans="1:7" ht="15.5">
      <c r="A9" s="17" t="s">
        <v>10</v>
      </c>
      <c r="B9" s="92">
        <v>5338.3</v>
      </c>
      <c r="C9" s="18">
        <v>35278</v>
      </c>
      <c r="D9" s="19">
        <v>3665.94</v>
      </c>
      <c r="E9" s="67">
        <v>3838.56</v>
      </c>
      <c r="F9" s="20">
        <v>14796.12</v>
      </c>
      <c r="G9" s="18">
        <f t="shared" si="0"/>
        <v>62916.920000000006</v>
      </c>
    </row>
    <row r="10" spans="1:7" ht="15.5">
      <c r="A10" s="17" t="s">
        <v>11</v>
      </c>
      <c r="B10" s="92">
        <v>7223.3</v>
      </c>
      <c r="C10" s="18">
        <v>42117.14</v>
      </c>
      <c r="D10" s="19">
        <v>187.83</v>
      </c>
      <c r="E10" s="67">
        <v>3555.69</v>
      </c>
      <c r="F10" s="23">
        <v>18897.62</v>
      </c>
      <c r="G10" s="18">
        <f t="shared" si="0"/>
        <v>71981.58</v>
      </c>
    </row>
    <row r="11" spans="1:7" ht="15.5">
      <c r="A11" s="17" t="s">
        <v>12</v>
      </c>
      <c r="B11" s="92">
        <v>5395</v>
      </c>
      <c r="C11" s="18">
        <v>41296.959999999999</v>
      </c>
      <c r="D11" s="19">
        <v>1246.02</v>
      </c>
      <c r="E11" s="67">
        <v>6668.96</v>
      </c>
      <c r="F11" s="22">
        <v>103371.23</v>
      </c>
      <c r="G11" s="18">
        <f t="shared" si="0"/>
        <v>157978.16999999998</v>
      </c>
    </row>
    <row r="12" spans="1:7" ht="15.5">
      <c r="A12" s="17" t="s">
        <v>13</v>
      </c>
      <c r="B12" s="92">
        <v>3856.3</v>
      </c>
      <c r="C12" s="18">
        <v>19939.669999999998</v>
      </c>
      <c r="D12" s="19">
        <v>42.79</v>
      </c>
      <c r="E12" s="67">
        <v>21972.23</v>
      </c>
      <c r="F12" s="22">
        <v>0</v>
      </c>
      <c r="G12" s="18">
        <f t="shared" si="0"/>
        <v>45810.99</v>
      </c>
    </row>
    <row r="13" spans="1:7" ht="15.5">
      <c r="A13" s="17" t="s">
        <v>14</v>
      </c>
      <c r="B13" s="92">
        <v>3917.53</v>
      </c>
      <c r="C13" s="19">
        <v>15769.95</v>
      </c>
      <c r="D13" s="18">
        <v>36.54</v>
      </c>
      <c r="E13" s="68">
        <v>0</v>
      </c>
      <c r="F13" s="24">
        <v>6775.67</v>
      </c>
      <c r="G13" s="18">
        <f t="shared" si="0"/>
        <v>26499.690000000002</v>
      </c>
    </row>
    <row r="14" spans="1:7" ht="15.5">
      <c r="A14" s="25" t="s">
        <v>15</v>
      </c>
      <c r="B14" s="113">
        <v>0</v>
      </c>
      <c r="C14" s="26">
        <f>50.61+198.88+35.23+161.35+17.42</f>
        <v>463.49000000000007</v>
      </c>
      <c r="D14" s="27">
        <v>0.97</v>
      </c>
      <c r="E14" s="69">
        <v>0</v>
      </c>
      <c r="F14" s="28">
        <v>0</v>
      </c>
      <c r="G14" s="27">
        <f t="shared" si="0"/>
        <v>464.46000000000009</v>
      </c>
    </row>
    <row r="15" spans="1:7" ht="15.5">
      <c r="A15" s="29" t="s">
        <v>16</v>
      </c>
      <c r="B15" s="92">
        <f>SUM(B8:B14)</f>
        <v>28484.53</v>
      </c>
      <c r="C15" s="30">
        <f>SUM(C8:C14)</f>
        <v>171876.36</v>
      </c>
      <c r="D15" s="31">
        <f>SUM(D8:D14)</f>
        <v>5279</v>
      </c>
      <c r="E15" s="70">
        <f>SUM(E8:E14)</f>
        <v>37719.67</v>
      </c>
      <c r="F15" s="32">
        <f>SUM(F9:F14)</f>
        <v>143840.64000000001</v>
      </c>
      <c r="G15" s="33">
        <f t="shared" si="0"/>
        <v>387200.2</v>
      </c>
    </row>
    <row r="16" spans="1:7">
      <c r="A16" s="71" t="s">
        <v>86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13617.09</v>
      </c>
      <c r="D24" s="19">
        <v>77.209999999999994</v>
      </c>
      <c r="E24" s="73">
        <v>17147.669999999998</v>
      </c>
      <c r="F24" s="35">
        <v>5221.25</v>
      </c>
      <c r="G24" s="21">
        <f>SUM(C24:F24)</f>
        <v>36063.22</v>
      </c>
    </row>
    <row r="25" spans="1:7" ht="15.5">
      <c r="A25" s="17" t="s">
        <v>19</v>
      </c>
      <c r="B25" s="92">
        <v>3379.8</v>
      </c>
      <c r="C25" s="18">
        <v>16340.82</v>
      </c>
      <c r="D25" s="19">
        <v>123.02</v>
      </c>
      <c r="E25" s="74">
        <v>10742.68</v>
      </c>
      <c r="F25" s="19">
        <v>5426.44</v>
      </c>
      <c r="G25" s="18">
        <f>SUM(C25:F25)</f>
        <v>32632.959999999999</v>
      </c>
    </row>
    <row r="26" spans="1:7" ht="15.5">
      <c r="A26" s="25" t="s">
        <v>20</v>
      </c>
      <c r="B26" s="113">
        <v>3569.01</v>
      </c>
      <c r="C26" s="21">
        <v>31632.23</v>
      </c>
      <c r="D26" s="36">
        <v>914.4</v>
      </c>
      <c r="E26" s="73">
        <v>22271.17</v>
      </c>
      <c r="F26" s="37">
        <v>12284.16</v>
      </c>
      <c r="G26" s="21">
        <f>SUM(C26:F26)</f>
        <v>67101.960000000006</v>
      </c>
    </row>
    <row r="27" spans="1:7" ht="15.5">
      <c r="A27" s="25" t="s">
        <v>15</v>
      </c>
      <c r="B27" s="113">
        <v>0</v>
      </c>
      <c r="C27" s="21">
        <f>687.66+156.24</f>
        <v>843.9</v>
      </c>
      <c r="D27" s="36">
        <v>3.19</v>
      </c>
      <c r="E27" s="28">
        <v>0</v>
      </c>
      <c r="F27" s="36">
        <v>0</v>
      </c>
      <c r="G27" s="21">
        <f>SUM(C27:F27)</f>
        <v>847.09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62434.04</v>
      </c>
      <c r="D28" s="31">
        <f>SUM(D24:D27)</f>
        <v>1117.82</v>
      </c>
      <c r="E28" s="70">
        <f>SUM(E24:E27)</f>
        <v>50161.52</v>
      </c>
      <c r="F28" s="32">
        <f>SUM(F24:F27)</f>
        <v>22931.85</v>
      </c>
      <c r="G28" s="38">
        <f>SUM(C28:F28)</f>
        <v>136645.23000000001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26356.080000000002</v>
      </c>
      <c r="D38" s="19">
        <v>176.94</v>
      </c>
      <c r="E38" s="75">
        <v>4823.0600000000004</v>
      </c>
      <c r="F38" s="18">
        <v>3952.67</v>
      </c>
      <c r="G38" s="18">
        <f>SUM(C38:F38)</f>
        <v>35308.75</v>
      </c>
    </row>
    <row r="39" spans="1:7" ht="15.5">
      <c r="A39" s="29" t="s">
        <v>16</v>
      </c>
      <c r="B39" s="97">
        <f>SUM(B38)</f>
        <v>5359.66</v>
      </c>
      <c r="C39" s="38">
        <f>SUM(C38)</f>
        <v>26356.080000000002</v>
      </c>
      <c r="D39" s="31">
        <f>SUM(D38)</f>
        <v>176.94</v>
      </c>
      <c r="E39" s="76">
        <f>SUM(E38)</f>
        <v>4823.0600000000004</v>
      </c>
      <c r="F39" s="43">
        <f>SUM(F38)</f>
        <v>3952.67</v>
      </c>
      <c r="G39" s="38">
        <f>SUM(C39:F39)</f>
        <v>35308.75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20493.349999999999</v>
      </c>
      <c r="D46" s="19">
        <v>170.81</v>
      </c>
      <c r="E46" s="77">
        <v>8384.32</v>
      </c>
      <c r="F46" s="44">
        <v>6947.86</v>
      </c>
      <c r="G46" s="18">
        <f>SUM(C46:F46)</f>
        <v>35996.339999999997</v>
      </c>
    </row>
    <row r="47" spans="1:7" ht="15.5">
      <c r="A47" s="45" t="s">
        <v>25</v>
      </c>
      <c r="B47" s="114">
        <v>4352.3999999999996</v>
      </c>
      <c r="C47" s="46">
        <v>15608.27</v>
      </c>
      <c r="D47" s="47">
        <v>99.88</v>
      </c>
      <c r="E47" s="78">
        <v>6795.14</v>
      </c>
      <c r="F47" s="47">
        <v>8397.19</v>
      </c>
      <c r="G47" s="46">
        <f>SUM(C47:F47)</f>
        <v>30900.480000000003</v>
      </c>
    </row>
    <row r="48" spans="1:7" ht="15.5">
      <c r="A48" s="17" t="s">
        <v>26</v>
      </c>
      <c r="B48" s="92">
        <v>4367</v>
      </c>
      <c r="C48" s="18">
        <v>14704.41</v>
      </c>
      <c r="D48" s="19">
        <v>109.73</v>
      </c>
      <c r="E48" s="77">
        <v>9308.9</v>
      </c>
      <c r="F48" s="19">
        <v>36387.839999999997</v>
      </c>
      <c r="G48" s="18">
        <f>SUM(C48:F48)</f>
        <v>60510.879999999997</v>
      </c>
    </row>
    <row r="49" spans="1:7" ht="15.5">
      <c r="A49" s="17" t="s">
        <v>27</v>
      </c>
      <c r="B49" s="92">
        <v>4386</v>
      </c>
      <c r="C49" s="18">
        <v>17075.96</v>
      </c>
      <c r="D49" s="18">
        <v>634.26</v>
      </c>
      <c r="E49" s="77">
        <v>1598.21</v>
      </c>
      <c r="F49" s="18">
        <v>4894.37</v>
      </c>
      <c r="G49" s="18">
        <f>SUM(C49:F49)</f>
        <v>24202.799999999996</v>
      </c>
    </row>
    <row r="50" spans="1:7" ht="15.5">
      <c r="A50" s="25" t="s">
        <v>15</v>
      </c>
      <c r="B50" s="92">
        <v>0</v>
      </c>
      <c r="C50" s="26">
        <v>236.95</v>
      </c>
      <c r="D50" s="27">
        <v>0.2</v>
      </c>
      <c r="E50" s="79">
        <v>0</v>
      </c>
      <c r="F50" s="27">
        <v>0</v>
      </c>
      <c r="G50" s="27">
        <f>SUM(C50:F50)</f>
        <v>237.14999999999998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68118.939999999988</v>
      </c>
      <c r="D51" s="31">
        <f>SUM(D46:D50)</f>
        <v>1014.8800000000001</v>
      </c>
      <c r="E51" s="70">
        <f>SUM(E46:E50)</f>
        <v>26086.57</v>
      </c>
      <c r="F51" s="48">
        <f>SUM(F46:F50)</f>
        <v>56627.26</v>
      </c>
      <c r="G51" s="38">
        <f t="shared" ref="G51" si="1">SUM(C51:F51)</f>
        <v>151847.65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3867.31</v>
      </c>
      <c r="D59" s="19">
        <v>9</v>
      </c>
      <c r="E59" s="49">
        <v>0</v>
      </c>
      <c r="F59" s="35">
        <v>0</v>
      </c>
      <c r="G59" s="18">
        <f>SUM(C59:F59)</f>
        <v>3876.31</v>
      </c>
    </row>
    <row r="60" spans="1:7" ht="15.5">
      <c r="A60" s="29" t="s">
        <v>16</v>
      </c>
      <c r="B60" s="98">
        <f>SUM(B59)</f>
        <v>4163.2</v>
      </c>
      <c r="C60" s="38">
        <f>SUM(C59)</f>
        <v>3867.31</v>
      </c>
      <c r="D60" s="31">
        <f>SUM(D59)</f>
        <v>9</v>
      </c>
      <c r="E60" s="50">
        <f>SUM(E59)</f>
        <v>0</v>
      </c>
      <c r="F60" s="50">
        <v>0</v>
      </c>
      <c r="G60" s="38">
        <f>SUM(C60:F60)</f>
        <v>3876.31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22658.34</v>
      </c>
      <c r="D68" s="19">
        <v>367.1</v>
      </c>
      <c r="E68" s="77">
        <v>17660.25</v>
      </c>
      <c r="F68" s="51">
        <v>0</v>
      </c>
      <c r="G68" s="18">
        <f t="shared" ref="G68:G74" si="2">SUM(C68:F68)</f>
        <v>40685.69</v>
      </c>
    </row>
    <row r="69" spans="1:7" ht="15.5">
      <c r="A69" s="17" t="s">
        <v>32</v>
      </c>
      <c r="B69" s="92">
        <v>3353.2</v>
      </c>
      <c r="C69" s="18">
        <v>16967.84</v>
      </c>
      <c r="D69" s="19">
        <v>165.7</v>
      </c>
      <c r="E69" s="77">
        <v>0</v>
      </c>
      <c r="F69" s="51">
        <v>0</v>
      </c>
      <c r="G69" s="18">
        <f t="shared" si="2"/>
        <v>17133.54</v>
      </c>
    </row>
    <row r="70" spans="1:7" ht="15.5">
      <c r="A70" s="17" t="s">
        <v>33</v>
      </c>
      <c r="B70" s="92">
        <v>2205.1</v>
      </c>
      <c r="C70" s="18">
        <v>9608.1200000000008</v>
      </c>
      <c r="D70" s="19">
        <v>36.479999999999997</v>
      </c>
      <c r="E70" s="77">
        <v>0</v>
      </c>
      <c r="F70" s="51">
        <v>0</v>
      </c>
      <c r="G70" s="18">
        <f t="shared" si="2"/>
        <v>9644.6</v>
      </c>
    </row>
    <row r="71" spans="1:7" ht="15.5">
      <c r="A71" s="17" t="s">
        <v>34</v>
      </c>
      <c r="B71" s="92">
        <v>4173.4799999999996</v>
      </c>
      <c r="C71" s="19">
        <v>23488.65</v>
      </c>
      <c r="D71" s="18">
        <v>60.45</v>
      </c>
      <c r="E71" s="80">
        <v>0</v>
      </c>
      <c r="F71" s="35">
        <v>0</v>
      </c>
      <c r="G71" s="18">
        <f t="shared" si="2"/>
        <v>23549.100000000002</v>
      </c>
    </row>
    <row r="72" spans="1:7" ht="15.5">
      <c r="A72" s="25" t="s">
        <v>35</v>
      </c>
      <c r="B72" s="113">
        <v>1710.1</v>
      </c>
      <c r="C72" s="36">
        <v>6894.34</v>
      </c>
      <c r="D72" s="27">
        <v>67.16</v>
      </c>
      <c r="E72" s="79">
        <v>0</v>
      </c>
      <c r="F72" s="27">
        <v>0</v>
      </c>
      <c r="G72" s="21">
        <f t="shared" si="2"/>
        <v>6961.5</v>
      </c>
    </row>
    <row r="73" spans="1:7" ht="15.5">
      <c r="A73" s="25" t="s">
        <v>15</v>
      </c>
      <c r="B73" s="113">
        <v>0</v>
      </c>
      <c r="C73" s="36">
        <f>156+79.12</f>
        <v>235.12</v>
      </c>
      <c r="D73" s="35">
        <f>1.76+2.92</f>
        <v>4.68</v>
      </c>
      <c r="E73" s="79">
        <v>0</v>
      </c>
      <c r="F73" s="35">
        <v>0</v>
      </c>
      <c r="G73" s="21">
        <f t="shared" si="2"/>
        <v>239.8</v>
      </c>
    </row>
    <row r="74" spans="1:7" ht="15.5">
      <c r="A74" s="29" t="s">
        <v>16</v>
      </c>
      <c r="B74" s="98">
        <f>SUM(B68:B73)</f>
        <v>15366.98</v>
      </c>
      <c r="C74" s="30">
        <f>SUM(C68:C73)</f>
        <v>79852.41</v>
      </c>
      <c r="D74" s="31">
        <f>SUM(D68:D73)</f>
        <v>701.56999999999994</v>
      </c>
      <c r="E74" s="81">
        <f>SUM(E68:E73)</f>
        <v>17660.25</v>
      </c>
      <c r="F74" s="52">
        <f>SUM(F68:F73)</f>
        <v>0</v>
      </c>
      <c r="G74" s="38">
        <f t="shared" si="2"/>
        <v>98214.23000000001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26634.46</v>
      </c>
      <c r="D81" s="19">
        <v>2261.34</v>
      </c>
      <c r="E81" s="18">
        <v>14220.38</v>
      </c>
      <c r="F81" s="56">
        <v>101908.43</v>
      </c>
      <c r="G81" s="18">
        <f>SUM(C81:F81)</f>
        <v>145024.60999999999</v>
      </c>
    </row>
    <row r="82" spans="1:7" ht="15.5">
      <c r="A82" s="29" t="s">
        <v>16</v>
      </c>
      <c r="B82" s="98">
        <f>SUM(B81)</f>
        <v>5787</v>
      </c>
      <c r="C82" s="38">
        <f>SUM(C81)</f>
        <v>26634.46</v>
      </c>
      <c r="D82" s="31">
        <f>SUM(D81)</f>
        <v>2261.34</v>
      </c>
      <c r="E82" s="43">
        <f>SUM(E81)</f>
        <v>14220.38</v>
      </c>
      <c r="F82" s="57">
        <f>SUM(F81)</f>
        <v>101908.43</v>
      </c>
      <c r="G82" s="38">
        <f>SUM(C82:F82)</f>
        <v>145024.60999999999</v>
      </c>
    </row>
    <row r="83" spans="1:7">
      <c r="A83" s="71" t="s">
        <v>87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4030.73</v>
      </c>
      <c r="D90" s="19">
        <v>28.22</v>
      </c>
      <c r="E90" s="35">
        <v>2029.7</v>
      </c>
      <c r="F90" s="51">
        <v>0</v>
      </c>
      <c r="G90" s="18">
        <f>SUM(C90:F90)</f>
        <v>6088.65</v>
      </c>
    </row>
    <row r="91" spans="1:7" ht="15.5">
      <c r="A91" s="17" t="s">
        <v>40</v>
      </c>
      <c r="B91" s="92">
        <v>1475.3</v>
      </c>
      <c r="C91" s="18">
        <v>7552.81</v>
      </c>
      <c r="D91" s="19">
        <v>103.41</v>
      </c>
      <c r="E91" s="34">
        <v>0</v>
      </c>
      <c r="F91" s="19">
        <v>5286.36</v>
      </c>
      <c r="G91" s="18">
        <f>SUM(C91:F91)</f>
        <v>12942.58</v>
      </c>
    </row>
    <row r="92" spans="1:7" ht="15.5">
      <c r="A92" s="17" t="s">
        <v>41</v>
      </c>
      <c r="B92" s="92">
        <v>1475.8</v>
      </c>
      <c r="C92" s="18">
        <v>3379.31</v>
      </c>
      <c r="D92" s="19">
        <v>114.4</v>
      </c>
      <c r="E92" s="35">
        <v>0</v>
      </c>
      <c r="F92" s="19">
        <v>7238.31</v>
      </c>
      <c r="G92" s="18">
        <f>SUM(C92:F92)</f>
        <v>10732.02</v>
      </c>
    </row>
    <row r="93" spans="1:7" ht="15.5">
      <c r="A93" s="25" t="s">
        <v>42</v>
      </c>
      <c r="B93" s="113">
        <v>1471.9</v>
      </c>
      <c r="C93" s="21">
        <v>5758.99</v>
      </c>
      <c r="D93" s="36">
        <v>61.8</v>
      </c>
      <c r="E93" s="35">
        <v>0</v>
      </c>
      <c r="F93" s="36">
        <v>0</v>
      </c>
      <c r="G93" s="21">
        <f>SUM(C93:F93)</f>
        <v>5820.79</v>
      </c>
    </row>
    <row r="94" spans="1:7" ht="15.5">
      <c r="A94" s="25" t="s">
        <v>43</v>
      </c>
      <c r="B94" s="113">
        <v>7715.2</v>
      </c>
      <c r="C94" s="21">
        <v>38226.129999999997</v>
      </c>
      <c r="D94" s="36">
        <v>622.95000000000005</v>
      </c>
      <c r="E94" s="83">
        <v>474.26</v>
      </c>
      <c r="F94" s="58">
        <v>1504.91</v>
      </c>
      <c r="G94" s="21">
        <f>SUM(C94:F94)</f>
        <v>40828.25</v>
      </c>
    </row>
    <row r="95" spans="1:7" ht="15.5">
      <c r="A95" s="29" t="s">
        <v>16</v>
      </c>
      <c r="B95" s="92">
        <f>SUM(B90:B94)</f>
        <v>13611.2</v>
      </c>
      <c r="C95" s="38">
        <f>SUM(C90:C94)</f>
        <v>58947.97</v>
      </c>
      <c r="D95" s="31">
        <f>SUM(D90:D94)</f>
        <v>930.78</v>
      </c>
      <c r="E95" s="70">
        <f>SUM(E90:E94)</f>
        <v>2503.96</v>
      </c>
      <c r="F95" s="32">
        <f>SUM(F90:F94)</f>
        <v>14029.58</v>
      </c>
      <c r="G95" s="38">
        <f t="shared" ref="G95" si="3">SUM(C95:F95)</f>
        <v>76412.289999999994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6717.5</v>
      </c>
      <c r="D103" s="18">
        <v>283.19</v>
      </c>
      <c r="E103" s="26">
        <v>0</v>
      </c>
      <c r="F103" s="27">
        <v>0</v>
      </c>
      <c r="G103" s="58">
        <f>SUM(C103:F103)</f>
        <v>7000.69</v>
      </c>
    </row>
    <row r="104" spans="1:7" ht="15.5">
      <c r="A104" s="17" t="s">
        <v>46</v>
      </c>
      <c r="B104" s="92">
        <v>1979</v>
      </c>
      <c r="C104" s="18">
        <v>6809.79</v>
      </c>
      <c r="D104" s="19">
        <v>34.76</v>
      </c>
      <c r="E104" s="35">
        <v>2786.84</v>
      </c>
      <c r="F104" s="35">
        <v>0</v>
      </c>
      <c r="G104" s="18">
        <f>SUM(C104:F104)</f>
        <v>9631.39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13527.29</v>
      </c>
      <c r="D105" s="31">
        <f>SUM(D103:D104)</f>
        <v>317.95</v>
      </c>
      <c r="E105" s="38">
        <f>SUM(E103:E104)</f>
        <v>2786.84</v>
      </c>
      <c r="F105" s="52">
        <f>SUM(F103:F104)</f>
        <v>0</v>
      </c>
      <c r="G105" s="38">
        <f>SUM(C105:F105)</f>
        <v>16632.080000000002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40167.24</v>
      </c>
      <c r="D111" s="61">
        <v>670.38</v>
      </c>
      <c r="E111" s="77">
        <v>24335.439999999999</v>
      </c>
      <c r="F111" s="84">
        <v>79325.11</v>
      </c>
      <c r="G111" s="62">
        <f>SUM(C111:F111)</f>
        <v>144498.16999999998</v>
      </c>
    </row>
    <row r="112" spans="1:7" ht="15.5">
      <c r="A112" s="29" t="s">
        <v>16</v>
      </c>
      <c r="B112" s="92">
        <v>5630.5</v>
      </c>
      <c r="C112" s="30">
        <f>SUM(C111)</f>
        <v>40167.24</v>
      </c>
      <c r="D112" s="31">
        <f>SUM(D111)</f>
        <v>670.38</v>
      </c>
      <c r="E112" s="85">
        <f>SUM(E111)</f>
        <v>24335.439999999999</v>
      </c>
      <c r="F112" s="43">
        <f>SUM(F111)</f>
        <v>79325.11</v>
      </c>
      <c r="G112" s="38">
        <f>SUM(C112:F112)</f>
        <v>144498.16999999998</v>
      </c>
    </row>
    <row r="113" spans="1:7">
      <c r="A113" s="71" t="s">
        <v>77</v>
      </c>
      <c r="B113" s="71"/>
      <c r="C113" s="71"/>
      <c r="D113" s="71"/>
      <c r="E113" s="71"/>
      <c r="F113" s="71"/>
      <c r="G113" s="71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551782.10000000009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12479.66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180297.69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422615.54000000004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SUM(C115:C118)</f>
        <v>1167174.9900000002</v>
      </c>
      <c r="D119" s="9"/>
      <c r="E119" s="9"/>
      <c r="F119" s="9"/>
      <c r="G119" s="9"/>
    </row>
    <row r="120" spans="1:7" ht="15.5">
      <c r="A120" s="110" t="s">
        <v>52</v>
      </c>
      <c r="B120" s="65"/>
      <c r="C120" s="88">
        <f>C119-C116</f>
        <v>1154695.3300000003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102" t="s">
        <v>60</v>
      </c>
      <c r="B126" s="101">
        <v>109853.3</v>
      </c>
      <c r="C126" s="66"/>
      <c r="D126" s="66"/>
      <c r="E126" s="66"/>
      <c r="F126" s="66"/>
      <c r="G126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138E4-4B6B-4346-A92A-07E8747A9AD1}">
  <dimension ref="A1:G124"/>
  <sheetViews>
    <sheetView topLeftCell="A109" workbookViewId="0">
      <selection activeCell="J17" sqref="J17"/>
    </sheetView>
  </sheetViews>
  <sheetFormatPr defaultRowHeight="14"/>
  <cols>
    <col min="1" max="1" width="26.9140625" customWidth="1"/>
    <col min="2" max="2" width="14.9140625" customWidth="1"/>
    <col min="3" max="3" width="18.08203125" customWidth="1"/>
    <col min="4" max="4" width="12.1640625" customWidth="1"/>
    <col min="5" max="5" width="11.9140625" customWidth="1"/>
    <col min="6" max="6" width="14.4140625" customWidth="1"/>
    <col min="7" max="7" width="16.91406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44" t="s">
        <v>112</v>
      </c>
      <c r="B2" s="145"/>
      <c r="C2" s="146"/>
      <c r="D2" s="146"/>
      <c r="E2" s="146"/>
      <c r="F2" s="146"/>
      <c r="G2" s="14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12148.98</v>
      </c>
      <c r="D8" s="19">
        <v>360.25</v>
      </c>
      <c r="E8" s="67">
        <v>3530.37</v>
      </c>
      <c r="F8" s="120">
        <v>9617.69</v>
      </c>
      <c r="G8" s="21">
        <f t="shared" ref="G8:G14" si="0">SUM(C8:F8)</f>
        <v>25657.29</v>
      </c>
    </row>
    <row r="9" spans="1:7" ht="15.5">
      <c r="A9" s="17" t="s">
        <v>10</v>
      </c>
      <c r="B9" s="92">
        <v>5338.3</v>
      </c>
      <c r="C9" s="84">
        <v>45753.46</v>
      </c>
      <c r="D9" s="19">
        <v>2311.89</v>
      </c>
      <c r="E9" s="67">
        <v>53354.77</v>
      </c>
      <c r="F9" s="20">
        <v>18880.419999999998</v>
      </c>
      <c r="G9" s="18">
        <f t="shared" si="0"/>
        <v>120300.54</v>
      </c>
    </row>
    <row r="10" spans="1:7" ht="15.5">
      <c r="A10" s="17" t="s">
        <v>11</v>
      </c>
      <c r="B10" s="92">
        <v>7223.3</v>
      </c>
      <c r="C10" s="84">
        <v>18671</v>
      </c>
      <c r="D10" s="19">
        <v>392.93</v>
      </c>
      <c r="E10" s="67">
        <v>29213.56</v>
      </c>
      <c r="F10" s="23">
        <v>22040.63</v>
      </c>
      <c r="G10" s="18">
        <f t="shared" si="0"/>
        <v>70318.12000000001</v>
      </c>
    </row>
    <row r="11" spans="1:7" ht="15.5">
      <c r="A11" s="17" t="s">
        <v>12</v>
      </c>
      <c r="B11" s="92">
        <v>5395</v>
      </c>
      <c r="C11" s="84">
        <v>27059.71</v>
      </c>
      <c r="D11" s="19">
        <v>703.88</v>
      </c>
      <c r="E11" s="67">
        <v>19900.03</v>
      </c>
      <c r="F11" s="22">
        <v>33470.089999999997</v>
      </c>
      <c r="G11" s="18">
        <f t="shared" si="0"/>
        <v>81133.709999999992</v>
      </c>
    </row>
    <row r="12" spans="1:7" ht="15.5">
      <c r="A12" s="17" t="s">
        <v>13</v>
      </c>
      <c r="B12" s="92">
        <v>3856.3</v>
      </c>
      <c r="C12" s="84">
        <v>12758.93</v>
      </c>
      <c r="D12" s="19">
        <v>235.54</v>
      </c>
      <c r="E12" s="67">
        <v>29522.75</v>
      </c>
      <c r="F12" s="22">
        <v>0</v>
      </c>
      <c r="G12" s="18">
        <f t="shared" si="0"/>
        <v>42517.22</v>
      </c>
    </row>
    <row r="13" spans="1:7" ht="15.5">
      <c r="A13" s="17" t="s">
        <v>14</v>
      </c>
      <c r="B13" s="92">
        <v>3917.53</v>
      </c>
      <c r="C13" s="19">
        <v>26933.16</v>
      </c>
      <c r="D13" s="18">
        <v>1122.43</v>
      </c>
      <c r="E13" s="68">
        <v>34531.949999999997</v>
      </c>
      <c r="F13" s="24">
        <v>29801.24</v>
      </c>
      <c r="G13" s="18">
        <f t="shared" si="0"/>
        <v>92388.78</v>
      </c>
    </row>
    <row r="14" spans="1:7" ht="15.5">
      <c r="A14" s="25" t="s">
        <v>15</v>
      </c>
      <c r="B14" s="113">
        <v>0</v>
      </c>
      <c r="C14" s="26">
        <v>573.54</v>
      </c>
      <c r="D14" s="27">
        <v>23.04</v>
      </c>
      <c r="E14" s="69">
        <v>0</v>
      </c>
      <c r="F14" s="28">
        <v>0</v>
      </c>
      <c r="G14" s="27">
        <f t="shared" si="0"/>
        <v>596.57999999999993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143898.78</v>
      </c>
      <c r="D15" s="154">
        <f t="shared" si="1"/>
        <v>5149.96</v>
      </c>
      <c r="E15" s="155">
        <f t="shared" si="1"/>
        <v>170053.43</v>
      </c>
      <c r="F15" s="156">
        <f t="shared" si="1"/>
        <v>113810.07</v>
      </c>
      <c r="G15" s="33">
        <f>SUM(G8:G14)</f>
        <v>432912.24000000005</v>
      </c>
    </row>
    <row r="16" spans="1:7">
      <c r="A16" s="157" t="s">
        <v>115</v>
      </c>
      <c r="B16" s="157"/>
      <c r="C16" s="157"/>
      <c r="D16" s="157"/>
      <c r="E16" s="157"/>
      <c r="F16" s="158"/>
      <c r="G16" s="159"/>
    </row>
    <row r="17" spans="1:7">
      <c r="A17" s="157" t="s">
        <v>113</v>
      </c>
      <c r="B17" s="157"/>
      <c r="C17" s="157"/>
      <c r="D17" s="157"/>
      <c r="E17" s="157"/>
      <c r="F17" s="158"/>
      <c r="G17" s="160"/>
    </row>
    <row r="18" spans="1:7">
      <c r="A18" s="157" t="s">
        <v>114</v>
      </c>
      <c r="B18" s="157"/>
      <c r="C18" s="157"/>
      <c r="D18" s="157"/>
      <c r="E18" s="157"/>
      <c r="F18" s="158"/>
      <c r="G18" s="160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9335.58</v>
      </c>
      <c r="D24" s="19">
        <v>250.55</v>
      </c>
      <c r="E24" s="73">
        <v>29997.83</v>
      </c>
      <c r="F24" s="35">
        <v>62554.44</v>
      </c>
      <c r="G24" s="21">
        <f>SUM(C24:F24)</f>
        <v>102138.4</v>
      </c>
    </row>
    <row r="25" spans="1:7" ht="15.5">
      <c r="A25" s="17" t="s">
        <v>19</v>
      </c>
      <c r="B25" s="92">
        <v>3379.8</v>
      </c>
      <c r="C25" s="84">
        <v>13741.21</v>
      </c>
      <c r="D25" s="19">
        <v>171.51</v>
      </c>
      <c r="E25" s="74">
        <v>19722.12</v>
      </c>
      <c r="F25" s="19">
        <v>-2184.02</v>
      </c>
      <c r="G25" s="18">
        <f>SUM(C25:F25)</f>
        <v>31450.819999999996</v>
      </c>
    </row>
    <row r="26" spans="1:7" ht="15.5">
      <c r="A26" s="25" t="s">
        <v>20</v>
      </c>
      <c r="B26" s="113">
        <v>3569.01</v>
      </c>
      <c r="C26" s="149">
        <v>22173.37</v>
      </c>
      <c r="D26" s="36">
        <v>450.69</v>
      </c>
      <c r="E26" s="73">
        <v>26773.279999999999</v>
      </c>
      <c r="F26" s="37">
        <v>8664.57</v>
      </c>
      <c r="G26" s="21">
        <f>SUM(C26:F26)</f>
        <v>58061.909999999996</v>
      </c>
    </row>
    <row r="27" spans="1:7" ht="15.5">
      <c r="A27" s="25" t="s">
        <v>15</v>
      </c>
      <c r="B27" s="113">
        <v>0</v>
      </c>
      <c r="C27" s="21">
        <v>437.75</v>
      </c>
      <c r="D27" s="36">
        <v>9.26</v>
      </c>
      <c r="E27" s="28">
        <v>0</v>
      </c>
      <c r="F27" s="36">
        <v>0</v>
      </c>
      <c r="G27" s="21">
        <f>SUM(C27:F27)</f>
        <v>447.01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45687.91</v>
      </c>
      <c r="D28" s="31">
        <f t="shared" si="2"/>
        <v>882.01</v>
      </c>
      <c r="E28" s="70">
        <f t="shared" si="2"/>
        <v>76493.23</v>
      </c>
      <c r="F28" s="70">
        <f t="shared" si="2"/>
        <v>69034.990000000005</v>
      </c>
      <c r="G28" s="38">
        <f t="shared" si="2"/>
        <v>192098.14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30580.65</v>
      </c>
      <c r="D38" s="19">
        <v>570.96</v>
      </c>
      <c r="E38" s="75">
        <v>35833.21</v>
      </c>
      <c r="F38" s="18">
        <v>38883.339999999997</v>
      </c>
      <c r="G38" s="18">
        <f>SUM(C38:F38)</f>
        <v>105868.16</v>
      </c>
    </row>
    <row r="39" spans="1:7" ht="15.5">
      <c r="A39" s="29" t="s">
        <v>16</v>
      </c>
      <c r="B39" s="97">
        <f>SUM(B38)</f>
        <v>5359.66</v>
      </c>
      <c r="C39" s="38">
        <f>SUM(C38)</f>
        <v>30580.65</v>
      </c>
      <c r="D39" s="31">
        <f>SUM(D38)</f>
        <v>570.96</v>
      </c>
      <c r="E39" s="76">
        <f>SUM(E38)</f>
        <v>35833.21</v>
      </c>
      <c r="F39" s="43">
        <f>SUM(F38)</f>
        <v>38883.339999999997</v>
      </c>
      <c r="G39" s="38">
        <f>SUM(C39:F39)</f>
        <v>105868.16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35584.69</v>
      </c>
      <c r="D46" s="19">
        <v>638.76</v>
      </c>
      <c r="E46" s="77">
        <v>11546.07</v>
      </c>
      <c r="F46" s="44">
        <v>5827.07</v>
      </c>
      <c r="G46" s="18">
        <f>SUM(C46:F46)</f>
        <v>53596.590000000004</v>
      </c>
    </row>
    <row r="47" spans="1:7" ht="15.5">
      <c r="A47" s="45" t="s">
        <v>25</v>
      </c>
      <c r="B47" s="114">
        <v>4352.3999999999996</v>
      </c>
      <c r="C47" s="150">
        <v>11815.32</v>
      </c>
      <c r="D47" s="47">
        <v>330.57</v>
      </c>
      <c r="E47" s="78">
        <v>166.13</v>
      </c>
      <c r="F47" s="47">
        <v>-3081.38</v>
      </c>
      <c r="G47" s="46">
        <f>SUM(C47:F47)</f>
        <v>9230.64</v>
      </c>
    </row>
    <row r="48" spans="1:7" ht="15.5">
      <c r="A48" s="17" t="s">
        <v>26</v>
      </c>
      <c r="B48" s="92">
        <v>4367</v>
      </c>
      <c r="C48" s="84">
        <v>25015.43</v>
      </c>
      <c r="D48" s="19">
        <v>822.18</v>
      </c>
      <c r="E48" s="77">
        <v>20647.939999999999</v>
      </c>
      <c r="F48" s="19">
        <v>454.75</v>
      </c>
      <c r="G48" s="18">
        <f>SUM(C48:F48)</f>
        <v>46940.3</v>
      </c>
    </row>
    <row r="49" spans="1:7" ht="15.5">
      <c r="A49" s="17" t="s">
        <v>27</v>
      </c>
      <c r="B49" s="92">
        <v>4386</v>
      </c>
      <c r="C49" s="84">
        <v>28311.119999999999</v>
      </c>
      <c r="D49" s="18">
        <v>616.96</v>
      </c>
      <c r="E49" s="77">
        <v>34829.82</v>
      </c>
      <c r="F49" s="18">
        <v>30590.69</v>
      </c>
      <c r="G49" s="18">
        <f>SUM(C49:F49)</f>
        <v>94348.59</v>
      </c>
    </row>
    <row r="50" spans="1:7" ht="15.5">
      <c r="A50" s="25" t="s">
        <v>15</v>
      </c>
      <c r="B50" s="92">
        <v>0</v>
      </c>
      <c r="C50" s="26">
        <v>851.18</v>
      </c>
      <c r="D50" s="27">
        <v>11.91</v>
      </c>
      <c r="E50" s="79">
        <v>2834.38</v>
      </c>
      <c r="F50" s="27">
        <v>0</v>
      </c>
      <c r="G50" s="27">
        <f>SUM(C50:F50)</f>
        <v>3697.4700000000003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101577.73999999999</v>
      </c>
      <c r="D51" s="31">
        <f t="shared" si="3"/>
        <v>2420.3799999999997</v>
      </c>
      <c r="E51" s="70">
        <f t="shared" si="3"/>
        <v>70024.34</v>
      </c>
      <c r="F51" s="48">
        <f t="shared" si="3"/>
        <v>33791.129999999997</v>
      </c>
      <c r="G51" s="38">
        <f t="shared" si="3"/>
        <v>207813.59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1996.77</v>
      </c>
      <c r="D59" s="19">
        <v>7.99</v>
      </c>
      <c r="E59" s="49">
        <v>0</v>
      </c>
      <c r="F59" s="35">
        <v>0</v>
      </c>
      <c r="G59" s="18">
        <f>SUM(C59:F59)</f>
        <v>2004.76</v>
      </c>
    </row>
    <row r="60" spans="1:7" ht="15.5">
      <c r="A60" s="29" t="s">
        <v>16</v>
      </c>
      <c r="B60" s="98">
        <f>SUM(B59)</f>
        <v>4163.2</v>
      </c>
      <c r="C60" s="38">
        <f>SUM(C59)</f>
        <v>1996.77</v>
      </c>
      <c r="D60" s="31">
        <f>SUM(D59:D59)</f>
        <v>7.99</v>
      </c>
      <c r="E60" s="50">
        <v>0</v>
      </c>
      <c r="F60" s="50">
        <f>SUM(F59)</f>
        <v>0</v>
      </c>
      <c r="G60" s="38">
        <f>SUM(C60:F60)</f>
        <v>2004.76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10122.299999999999</v>
      </c>
      <c r="D69" s="19">
        <v>104.69</v>
      </c>
      <c r="E69" s="77">
        <v>16853.28</v>
      </c>
      <c r="F69" s="51">
        <v>43106.13</v>
      </c>
      <c r="G69" s="18">
        <f t="shared" ref="G69:G74" si="4">SUM(C69:F69)</f>
        <v>70186.399999999994</v>
      </c>
    </row>
    <row r="70" spans="1:7" ht="15.5">
      <c r="A70" s="17" t="s">
        <v>32</v>
      </c>
      <c r="B70" s="92">
        <v>3353.2</v>
      </c>
      <c r="C70" s="18">
        <v>14891.22</v>
      </c>
      <c r="D70" s="19">
        <v>220.1</v>
      </c>
      <c r="E70" s="77">
        <v>0</v>
      </c>
      <c r="F70" s="51">
        <v>0</v>
      </c>
      <c r="G70" s="18">
        <f t="shared" si="4"/>
        <v>15111.32</v>
      </c>
    </row>
    <row r="71" spans="1:7" ht="15.5">
      <c r="A71" s="17" t="s">
        <v>33</v>
      </c>
      <c r="B71" s="92">
        <v>2205.1</v>
      </c>
      <c r="C71" s="18">
        <v>6717.14</v>
      </c>
      <c r="D71" s="19">
        <v>138.88999999999999</v>
      </c>
      <c r="E71" s="77">
        <v>0</v>
      </c>
      <c r="F71" s="51">
        <v>0</v>
      </c>
      <c r="G71" s="18">
        <f t="shared" si="4"/>
        <v>6856.0300000000007</v>
      </c>
    </row>
    <row r="72" spans="1:7" ht="15.5">
      <c r="A72" s="17" t="s">
        <v>34</v>
      </c>
      <c r="B72" s="92">
        <v>4173.4799999999996</v>
      </c>
      <c r="C72" s="19">
        <v>14426.48</v>
      </c>
      <c r="D72" s="18">
        <v>162.06</v>
      </c>
      <c r="E72" s="80">
        <v>0</v>
      </c>
      <c r="F72" s="35">
        <v>0</v>
      </c>
      <c r="G72" s="18">
        <f t="shared" si="4"/>
        <v>14588.539999999999</v>
      </c>
    </row>
    <row r="73" spans="1:7" ht="15.5">
      <c r="A73" s="25" t="s">
        <v>35</v>
      </c>
      <c r="B73" s="113">
        <v>1710.1</v>
      </c>
      <c r="C73" s="36">
        <v>3218.12</v>
      </c>
      <c r="D73" s="27">
        <v>38.630000000000003</v>
      </c>
      <c r="E73" s="79">
        <v>-126</v>
      </c>
      <c r="F73" s="27">
        <v>0</v>
      </c>
      <c r="G73" s="21">
        <f t="shared" si="4"/>
        <v>3130.75</v>
      </c>
    </row>
    <row r="74" spans="1:7" ht="15.5">
      <c r="A74" s="25" t="s">
        <v>15</v>
      </c>
      <c r="B74" s="113">
        <v>0</v>
      </c>
      <c r="C74" s="36">
        <v>1563.85</v>
      </c>
      <c r="D74" s="35">
        <v>29.79</v>
      </c>
      <c r="E74" s="79">
        <v>0</v>
      </c>
      <c r="F74" s="35">
        <v>0</v>
      </c>
      <c r="G74" s="21">
        <f t="shared" si="4"/>
        <v>1593.6399999999999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50939.11</v>
      </c>
      <c r="D75" s="31">
        <f t="shared" si="5"/>
        <v>694.16</v>
      </c>
      <c r="E75" s="81">
        <f t="shared" si="5"/>
        <v>16727.28</v>
      </c>
      <c r="F75" s="52">
        <f t="shared" si="5"/>
        <v>43106.13</v>
      </c>
      <c r="G75" s="38">
        <f t="shared" si="5"/>
        <v>111466.68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19147.84</v>
      </c>
      <c r="D82" s="19">
        <v>512.11</v>
      </c>
      <c r="E82" s="18">
        <v>16163.8</v>
      </c>
      <c r="F82" s="56">
        <v>13193.96</v>
      </c>
      <c r="G82" s="18">
        <f>SUM(C82:F82)</f>
        <v>49017.71</v>
      </c>
    </row>
    <row r="83" spans="1:7" ht="15.5">
      <c r="A83" s="29" t="s">
        <v>16</v>
      </c>
      <c r="B83" s="98">
        <f>SUM(B82)</f>
        <v>5787</v>
      </c>
      <c r="C83" s="38">
        <f>SUM(C82)</f>
        <v>19147.84</v>
      </c>
      <c r="D83" s="31">
        <f>SUM(D82)</f>
        <v>512.11</v>
      </c>
      <c r="E83" s="43">
        <f>SUM(E82)</f>
        <v>16163.8</v>
      </c>
      <c r="F83" s="57">
        <f>SUM(F82)</f>
        <v>13193.96</v>
      </c>
      <c r="G83" s="38">
        <f>SUM(C83:F83)</f>
        <v>49017.71</v>
      </c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7832.22</v>
      </c>
      <c r="D90" s="19">
        <v>192.92</v>
      </c>
      <c r="E90" s="35">
        <v>0</v>
      </c>
      <c r="F90" s="51">
        <v>3763.15</v>
      </c>
      <c r="G90" s="18">
        <f>SUM(C90:F90)</f>
        <v>11788.29</v>
      </c>
    </row>
    <row r="91" spans="1:7" ht="15.5">
      <c r="A91" s="17" t="s">
        <v>40</v>
      </c>
      <c r="B91" s="92">
        <v>1475.3</v>
      </c>
      <c r="C91" s="84">
        <v>7380.68</v>
      </c>
      <c r="D91" s="19">
        <v>108.65</v>
      </c>
      <c r="E91" s="34">
        <v>4132.24</v>
      </c>
      <c r="F91" s="19">
        <v>-799.39</v>
      </c>
      <c r="G91" s="18">
        <f>SUM(C91:F91)</f>
        <v>10822.18</v>
      </c>
    </row>
    <row r="92" spans="1:7" ht="15.5">
      <c r="A92" s="17" t="s">
        <v>41</v>
      </c>
      <c r="B92" s="92">
        <v>1475.8</v>
      </c>
      <c r="C92" s="84">
        <v>4825.8999999999996</v>
      </c>
      <c r="D92" s="19">
        <v>105.89</v>
      </c>
      <c r="E92" s="35">
        <v>5542.15</v>
      </c>
      <c r="F92" s="19">
        <v>-547.98</v>
      </c>
      <c r="G92" s="18">
        <f>SUM(C92:F92)</f>
        <v>9925.9599999999991</v>
      </c>
    </row>
    <row r="93" spans="1:7" ht="15.5">
      <c r="A93" s="25" t="s">
        <v>42</v>
      </c>
      <c r="B93" s="113">
        <v>1471.9</v>
      </c>
      <c r="C93" s="149">
        <v>4420.2700000000004</v>
      </c>
      <c r="D93" s="36">
        <v>112.99</v>
      </c>
      <c r="E93" s="35">
        <v>0</v>
      </c>
      <c r="F93" s="36">
        <v>0</v>
      </c>
      <c r="G93" s="21">
        <f>SUM(C93:F93)</f>
        <v>4533.26</v>
      </c>
    </row>
    <row r="94" spans="1:7" ht="15.5">
      <c r="A94" s="25" t="s">
        <v>43</v>
      </c>
      <c r="B94" s="113">
        <v>7715.2</v>
      </c>
      <c r="C94" s="21">
        <v>37779.69</v>
      </c>
      <c r="D94" s="36">
        <v>658.63</v>
      </c>
      <c r="E94" s="83">
        <v>19691.759999999998</v>
      </c>
      <c r="F94" s="58">
        <v>2981.45</v>
      </c>
      <c r="G94" s="21">
        <f>SUM(C94:F94)</f>
        <v>61111.53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62238.760000000009</v>
      </c>
      <c r="D95" s="31">
        <f t="shared" si="6"/>
        <v>1179.08</v>
      </c>
      <c r="E95" s="70">
        <f t="shared" si="6"/>
        <v>29366.149999999998</v>
      </c>
      <c r="F95" s="32">
        <f t="shared" si="6"/>
        <v>5397.23</v>
      </c>
      <c r="G95" s="38">
        <f t="shared" si="6"/>
        <v>98181.22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8629.26</v>
      </c>
      <c r="D103" s="18">
        <v>222.5</v>
      </c>
      <c r="E103" s="26">
        <v>5900.42</v>
      </c>
      <c r="F103" s="27">
        <v>-1683.79</v>
      </c>
      <c r="G103" s="58">
        <f>SUM(C103:F103)</f>
        <v>13068.39</v>
      </c>
    </row>
    <row r="104" spans="1:7" ht="15.5">
      <c r="A104" s="17" t="s">
        <v>46</v>
      </c>
      <c r="B104" s="92">
        <v>1979</v>
      </c>
      <c r="C104" s="18">
        <v>7214.24</v>
      </c>
      <c r="D104" s="19">
        <v>106.13</v>
      </c>
      <c r="E104" s="35">
        <v>3473.75</v>
      </c>
      <c r="F104" s="35">
        <v>20818.03</v>
      </c>
      <c r="G104" s="18">
        <f>SUM(C104:F104)</f>
        <v>31612.149999999998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15843.5</v>
      </c>
      <c r="D105" s="31">
        <f t="shared" si="7"/>
        <v>328.63</v>
      </c>
      <c r="E105" s="38">
        <f t="shared" si="7"/>
        <v>9374.17</v>
      </c>
      <c r="F105" s="52">
        <f t="shared" si="7"/>
        <v>19134.239999999998</v>
      </c>
      <c r="G105" s="38">
        <f t="shared" si="7"/>
        <v>44680.539999999994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42401.88</v>
      </c>
      <c r="D111" s="61">
        <v>3311.19</v>
      </c>
      <c r="E111" s="77">
        <v>32759.71</v>
      </c>
      <c r="F111" s="84">
        <v>32393.14</v>
      </c>
      <c r="G111" s="62">
        <f>SUM(C111:F111)</f>
        <v>110865.92</v>
      </c>
    </row>
    <row r="112" spans="1:7" ht="15.5">
      <c r="A112" s="29" t="s">
        <v>16</v>
      </c>
      <c r="B112" s="92">
        <v>5630.5</v>
      </c>
      <c r="C112" s="30">
        <f>SUM(C111)</f>
        <v>42401.88</v>
      </c>
      <c r="D112" s="31">
        <f>SUM(D111)</f>
        <v>3311.19</v>
      </c>
      <c r="E112" s="85">
        <f>SUM(E111)</f>
        <v>32759.71</v>
      </c>
      <c r="F112" s="85">
        <f>SUM(F111)</f>
        <v>32393.14</v>
      </c>
      <c r="G112" s="38">
        <f>SUM(C112:F112)</f>
        <v>110865.92</v>
      </c>
    </row>
    <row r="113" spans="1:7">
      <c r="A113" s="72"/>
      <c r="B113" s="72"/>
      <c r="C113" s="72"/>
      <c r="D113" s="72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514312.94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15056.47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456795.32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368744.23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1354908.96</v>
      </c>
      <c r="D119" s="9"/>
      <c r="E119" s="9"/>
      <c r="F119" s="9"/>
      <c r="G119" s="9"/>
    </row>
    <row r="120" spans="1:7" ht="22.5" customHeight="1">
      <c r="A120" s="121" t="s">
        <v>52</v>
      </c>
      <c r="B120" s="122"/>
      <c r="C120" s="123">
        <f>C119-C116</f>
        <v>1339852.49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G126"/>
  <sheetViews>
    <sheetView workbookViewId="0">
      <selection sqref="A1:G129"/>
    </sheetView>
  </sheetViews>
  <sheetFormatPr defaultRowHeight="14"/>
  <cols>
    <col min="1" max="1" width="25.25" customWidth="1"/>
    <col min="2" max="2" width="13.83203125" customWidth="1"/>
    <col min="3" max="3" width="16.33203125" customWidth="1"/>
    <col min="4" max="4" width="13.58203125" customWidth="1"/>
    <col min="5" max="5" width="13.25" customWidth="1"/>
    <col min="6" max="6" width="15" customWidth="1"/>
    <col min="7" max="7" width="16.7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83</v>
      </c>
      <c r="B2" s="116"/>
      <c r="C2" s="117"/>
      <c r="D2" s="117"/>
      <c r="E2" s="117"/>
      <c r="F2" s="117"/>
      <c r="G2" s="118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6914.87</v>
      </c>
      <c r="D8" s="19">
        <v>48.68</v>
      </c>
      <c r="E8" s="67">
        <v>1684.23</v>
      </c>
      <c r="F8" s="119">
        <v>0</v>
      </c>
      <c r="G8" s="21">
        <f t="shared" ref="G8:G15" si="0">SUM(B8:F8)</f>
        <v>11401.88</v>
      </c>
    </row>
    <row r="9" spans="1:7" ht="15.5">
      <c r="A9" s="17" t="s">
        <v>10</v>
      </c>
      <c r="B9" s="92">
        <v>5338.3</v>
      </c>
      <c r="C9" s="18">
        <v>28100.1</v>
      </c>
      <c r="D9" s="19">
        <v>3846.41</v>
      </c>
      <c r="E9" s="67">
        <v>3838.56</v>
      </c>
      <c r="F9" s="20">
        <v>14916.53</v>
      </c>
      <c r="G9" s="18">
        <f t="shared" si="0"/>
        <v>56039.899999999994</v>
      </c>
    </row>
    <row r="10" spans="1:7" ht="15.5">
      <c r="A10" s="17" t="s">
        <v>11</v>
      </c>
      <c r="B10" s="92">
        <v>7223.3</v>
      </c>
      <c r="C10" s="18">
        <v>25209.3</v>
      </c>
      <c r="D10" s="19">
        <v>245.89</v>
      </c>
      <c r="E10" s="67">
        <v>3555.69</v>
      </c>
      <c r="F10" s="23">
        <v>17963.189999999999</v>
      </c>
      <c r="G10" s="18">
        <f t="shared" si="0"/>
        <v>54197.369999999995</v>
      </c>
    </row>
    <row r="11" spans="1:7" ht="15.5">
      <c r="A11" s="17" t="s">
        <v>12</v>
      </c>
      <c r="B11" s="92">
        <v>5395</v>
      </c>
      <c r="C11" s="18">
        <v>30914.02</v>
      </c>
      <c r="D11" s="19">
        <v>1253.98</v>
      </c>
      <c r="E11" s="67">
        <v>6668.96</v>
      </c>
      <c r="F11" s="22">
        <v>104862.82</v>
      </c>
      <c r="G11" s="18">
        <f t="shared" si="0"/>
        <v>149094.78000000003</v>
      </c>
    </row>
    <row r="12" spans="1:7" ht="15.5">
      <c r="A12" s="17" t="s">
        <v>13</v>
      </c>
      <c r="B12" s="92">
        <v>3856.3</v>
      </c>
      <c r="C12" s="18">
        <v>8067.67</v>
      </c>
      <c r="D12" s="19">
        <v>29.82</v>
      </c>
      <c r="E12" s="67">
        <v>22919.23</v>
      </c>
      <c r="F12" s="22">
        <v>0</v>
      </c>
      <c r="G12" s="18">
        <f t="shared" si="0"/>
        <v>34873.020000000004</v>
      </c>
    </row>
    <row r="13" spans="1:7" ht="15.5">
      <c r="A13" s="17" t="s">
        <v>14</v>
      </c>
      <c r="B13" s="92">
        <v>3917.53</v>
      </c>
      <c r="C13" s="19">
        <v>9842.56</v>
      </c>
      <c r="D13" s="18">
        <v>38.14</v>
      </c>
      <c r="E13" s="68">
        <v>3694.67</v>
      </c>
      <c r="F13" s="24">
        <v>0</v>
      </c>
      <c r="G13" s="18">
        <f t="shared" si="0"/>
        <v>17492.900000000001</v>
      </c>
    </row>
    <row r="14" spans="1:7" ht="15.5">
      <c r="A14" s="25" t="s">
        <v>15</v>
      </c>
      <c r="B14" s="113">
        <v>0</v>
      </c>
      <c r="C14" s="26">
        <f>118.32+99.44+70.74+56.77</f>
        <v>345.27</v>
      </c>
      <c r="D14" s="27">
        <v>0.97</v>
      </c>
      <c r="E14" s="69">
        <v>0</v>
      </c>
      <c r="F14" s="28">
        <v>0</v>
      </c>
      <c r="G14" s="27">
        <f t="shared" si="0"/>
        <v>346.24</v>
      </c>
    </row>
    <row r="15" spans="1:7" ht="15.5">
      <c r="A15" s="29" t="s">
        <v>16</v>
      </c>
      <c r="B15" s="92">
        <f>SUM(B8:B14)</f>
        <v>28484.53</v>
      </c>
      <c r="C15" s="30">
        <f>SUM(C8:C14)</f>
        <v>109393.79000000001</v>
      </c>
      <c r="D15" s="31">
        <f>SUM(D8:D14)</f>
        <v>5463.8899999999994</v>
      </c>
      <c r="E15" s="70">
        <f>SUM(E8:E14)</f>
        <v>42361.34</v>
      </c>
      <c r="F15" s="32">
        <f>SUM(F9:F14)</f>
        <v>137742.54</v>
      </c>
      <c r="G15" s="33">
        <f t="shared" si="0"/>
        <v>323446.09000000003</v>
      </c>
    </row>
    <row r="16" spans="1:7">
      <c r="A16" s="71" t="s">
        <v>84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8530.64</v>
      </c>
      <c r="D24" s="19">
        <v>43.1</v>
      </c>
      <c r="E24" s="73">
        <v>17147.669999999998</v>
      </c>
      <c r="F24" s="35">
        <v>4021.25</v>
      </c>
      <c r="G24" s="21">
        <f>SUM(C24:F24)</f>
        <v>29742.659999999996</v>
      </c>
    </row>
    <row r="25" spans="1:7" ht="15.5">
      <c r="A25" s="17" t="s">
        <v>19</v>
      </c>
      <c r="B25" s="92">
        <v>3379.8</v>
      </c>
      <c r="C25" s="18">
        <v>12671.96</v>
      </c>
      <c r="D25" s="19">
        <v>95.39</v>
      </c>
      <c r="E25" s="74">
        <v>14720.22</v>
      </c>
      <c r="F25" s="19">
        <v>0</v>
      </c>
      <c r="G25" s="18">
        <f>SUM(C25:F25)</f>
        <v>27487.57</v>
      </c>
    </row>
    <row r="26" spans="1:7" ht="15.5">
      <c r="A26" s="25" t="s">
        <v>20</v>
      </c>
      <c r="B26" s="113">
        <v>3569.01</v>
      </c>
      <c r="C26" s="21">
        <v>23398.28</v>
      </c>
      <c r="D26" s="36">
        <v>833.27</v>
      </c>
      <c r="E26" s="73">
        <v>22271.17</v>
      </c>
      <c r="F26" s="37">
        <v>13347.14</v>
      </c>
      <c r="G26" s="21">
        <f>SUM(C26:F26)</f>
        <v>59849.86</v>
      </c>
    </row>
    <row r="27" spans="1:7" ht="15.5">
      <c r="A27" s="25" t="s">
        <v>15</v>
      </c>
      <c r="B27" s="113">
        <v>0</v>
      </c>
      <c r="C27" s="21">
        <f>635.9+52.17</f>
        <v>688.06999999999994</v>
      </c>
      <c r="D27" s="36">
        <f>3.19</f>
        <v>3.19</v>
      </c>
      <c r="E27" s="28">
        <v>0</v>
      </c>
      <c r="F27" s="36">
        <v>0</v>
      </c>
      <c r="G27" s="21">
        <f>SUM(C27:F27)</f>
        <v>691.26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45288.95</v>
      </c>
      <c r="D28" s="31">
        <f>SUM(D24:D27)</f>
        <v>974.95</v>
      </c>
      <c r="E28" s="70">
        <f>SUM(E24:E27)</f>
        <v>54139.06</v>
      </c>
      <c r="F28" s="32">
        <f>SUM(F24:F27)</f>
        <v>17368.39</v>
      </c>
      <c r="G28" s="38">
        <f>SUM(C28:F28)</f>
        <v>117771.34999999999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16818.66</v>
      </c>
      <c r="D38" s="19">
        <v>163.12</v>
      </c>
      <c r="E38" s="75">
        <v>9449.76</v>
      </c>
      <c r="F38" s="18">
        <v>8764.33</v>
      </c>
      <c r="G38" s="18">
        <f>SUM(C38:F38)</f>
        <v>35195.870000000003</v>
      </c>
    </row>
    <row r="39" spans="1:7" ht="15.5">
      <c r="A39" s="29" t="s">
        <v>16</v>
      </c>
      <c r="B39" s="97">
        <f>SUM(B38)</f>
        <v>5359.66</v>
      </c>
      <c r="C39" s="38">
        <f>SUM(C38)</f>
        <v>16818.66</v>
      </c>
      <c r="D39" s="31">
        <f>SUM(D38)</f>
        <v>163.12</v>
      </c>
      <c r="E39" s="76">
        <f>SUM(E38)</f>
        <v>9449.76</v>
      </c>
      <c r="F39" s="43">
        <f>SUM(F38)</f>
        <v>8764.33</v>
      </c>
      <c r="G39" s="38">
        <f>SUM(C39:F39)</f>
        <v>35195.870000000003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14585.97</v>
      </c>
      <c r="D46" s="19">
        <v>187.01</v>
      </c>
      <c r="E46" s="77">
        <v>12586.89</v>
      </c>
      <c r="F46" s="44">
        <v>2851.83</v>
      </c>
      <c r="G46" s="18">
        <f>SUM(C46:F46)</f>
        <v>30211.699999999997</v>
      </c>
    </row>
    <row r="47" spans="1:7" ht="15.5">
      <c r="A47" s="45" t="s">
        <v>25</v>
      </c>
      <c r="B47" s="114">
        <v>4352.3999999999996</v>
      </c>
      <c r="C47" s="46">
        <v>17955.64</v>
      </c>
      <c r="D47" s="47">
        <v>164.74</v>
      </c>
      <c r="E47" s="78">
        <v>12263.73</v>
      </c>
      <c r="F47" s="47">
        <v>12784.15</v>
      </c>
      <c r="G47" s="46">
        <f>SUM(C47:F47)</f>
        <v>43168.26</v>
      </c>
    </row>
    <row r="48" spans="1:7" ht="15.5">
      <c r="A48" s="17" t="s">
        <v>26</v>
      </c>
      <c r="B48" s="92">
        <v>4367</v>
      </c>
      <c r="C48" s="18">
        <v>12885.44</v>
      </c>
      <c r="D48" s="19">
        <v>151.76</v>
      </c>
      <c r="E48" s="77">
        <v>9308.9</v>
      </c>
      <c r="F48" s="19">
        <v>35489.42</v>
      </c>
      <c r="G48" s="18">
        <f>SUM(C48:F48)</f>
        <v>57835.519999999997</v>
      </c>
    </row>
    <row r="49" spans="1:7" ht="15.5">
      <c r="A49" s="17" t="s">
        <v>27</v>
      </c>
      <c r="B49" s="92">
        <v>4386</v>
      </c>
      <c r="C49" s="18">
        <v>13756.57</v>
      </c>
      <c r="D49" s="18">
        <v>598.37</v>
      </c>
      <c r="E49" s="77">
        <v>1598.21</v>
      </c>
      <c r="F49" s="18">
        <v>5598.11</v>
      </c>
      <c r="G49" s="18">
        <f>SUM(C49:F49)</f>
        <v>21551.260000000002</v>
      </c>
    </row>
    <row r="50" spans="1:7" ht="15.5">
      <c r="A50" s="25" t="s">
        <v>15</v>
      </c>
      <c r="B50" s="92">
        <v>0</v>
      </c>
      <c r="C50" s="26">
        <f>120.65</f>
        <v>120.65</v>
      </c>
      <c r="D50" s="27">
        <v>0.2</v>
      </c>
      <c r="E50" s="79">
        <v>0</v>
      </c>
      <c r="F50" s="27">
        <v>0</v>
      </c>
      <c r="G50" s="27">
        <f>SUM(C50:F50)</f>
        <v>120.85000000000001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59304.270000000004</v>
      </c>
      <c r="D51" s="31">
        <f>SUM(D46:D50)</f>
        <v>1102.0800000000002</v>
      </c>
      <c r="E51" s="70">
        <f>SUM(E46:E50)</f>
        <v>35757.729999999996</v>
      </c>
      <c r="F51" s="48">
        <f>SUM(F46:F50)</f>
        <v>56723.509999999995</v>
      </c>
      <c r="G51" s="38">
        <f t="shared" ref="G51" si="1">SUM(C51:F51)</f>
        <v>152887.59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1401.37</v>
      </c>
      <c r="D59" s="19">
        <v>8.67</v>
      </c>
      <c r="E59" s="49">
        <v>0</v>
      </c>
      <c r="F59" s="35">
        <v>7594.28</v>
      </c>
      <c r="G59" s="18">
        <f>SUM(C59:F59)</f>
        <v>9004.32</v>
      </c>
    </row>
    <row r="60" spans="1:7" ht="15.5">
      <c r="A60" s="29" t="s">
        <v>16</v>
      </c>
      <c r="B60" s="98">
        <f>SUM(B59)</f>
        <v>4163.2</v>
      </c>
      <c r="C60" s="38">
        <f>SUM(C59)</f>
        <v>1401.37</v>
      </c>
      <c r="D60" s="31">
        <f>SUM(D59)</f>
        <v>8.67</v>
      </c>
      <c r="E60" s="50">
        <f>SUM(E59)</f>
        <v>0</v>
      </c>
      <c r="F60" s="50">
        <v>7594.28</v>
      </c>
      <c r="G60" s="38">
        <f>SUM(C60:F60)</f>
        <v>9004.32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18081.45</v>
      </c>
      <c r="D68" s="19">
        <v>276.27</v>
      </c>
      <c r="E68" s="77">
        <v>15141.23</v>
      </c>
      <c r="F68" s="51">
        <v>7420.73</v>
      </c>
      <c r="G68" s="18">
        <f t="shared" ref="G68:G73" si="2">SUM(C68:F68)</f>
        <v>40919.679999999993</v>
      </c>
    </row>
    <row r="69" spans="1:7" ht="15.5">
      <c r="A69" s="17" t="s">
        <v>32</v>
      </c>
      <c r="B69" s="92">
        <v>3353.2</v>
      </c>
      <c r="C69" s="18">
        <v>7817.74</v>
      </c>
      <c r="D69" s="19">
        <v>217.87</v>
      </c>
      <c r="E69" s="77">
        <v>0</v>
      </c>
      <c r="F69" s="51">
        <v>0</v>
      </c>
      <c r="G69" s="18">
        <f t="shared" si="2"/>
        <v>8035.61</v>
      </c>
    </row>
    <row r="70" spans="1:7" ht="15.5">
      <c r="A70" s="17" t="s">
        <v>33</v>
      </c>
      <c r="B70" s="92">
        <v>2205.1</v>
      </c>
      <c r="C70" s="18">
        <v>6332.76</v>
      </c>
      <c r="D70" s="19">
        <v>45.14</v>
      </c>
      <c r="E70" s="77">
        <v>0</v>
      </c>
      <c r="F70" s="51">
        <v>0</v>
      </c>
      <c r="G70" s="18">
        <f t="shared" si="2"/>
        <v>6377.9000000000005</v>
      </c>
    </row>
    <row r="71" spans="1:7" ht="15.5">
      <c r="A71" s="17" t="s">
        <v>34</v>
      </c>
      <c r="B71" s="92">
        <v>4173.4799999999996</v>
      </c>
      <c r="C71" s="19">
        <v>12362.17</v>
      </c>
      <c r="D71" s="18">
        <v>88.33</v>
      </c>
      <c r="E71" s="80">
        <v>0</v>
      </c>
      <c r="F71" s="35">
        <v>0</v>
      </c>
      <c r="G71" s="18">
        <f t="shared" si="2"/>
        <v>12450.5</v>
      </c>
    </row>
    <row r="72" spans="1:7" ht="15.5">
      <c r="A72" s="25" t="s">
        <v>35</v>
      </c>
      <c r="B72" s="113">
        <v>1710.1</v>
      </c>
      <c r="C72" s="36">
        <v>3043.83</v>
      </c>
      <c r="D72" s="27">
        <v>43.28</v>
      </c>
      <c r="E72" s="79">
        <v>0</v>
      </c>
      <c r="F72" s="27">
        <v>0</v>
      </c>
      <c r="G72" s="21">
        <f t="shared" si="2"/>
        <v>3087.11</v>
      </c>
    </row>
    <row r="73" spans="1:7" ht="15.5">
      <c r="A73" s="25" t="s">
        <v>15</v>
      </c>
      <c r="B73" s="113">
        <v>0</v>
      </c>
      <c r="C73" s="36">
        <v>202.77</v>
      </c>
      <c r="D73" s="35">
        <v>4.68</v>
      </c>
      <c r="E73" s="79">
        <v>0</v>
      </c>
      <c r="F73" s="35">
        <v>0</v>
      </c>
      <c r="G73" s="21">
        <f t="shared" si="2"/>
        <v>207.45000000000002</v>
      </c>
    </row>
    <row r="74" spans="1:7" ht="15.5">
      <c r="A74" s="29" t="s">
        <v>16</v>
      </c>
      <c r="B74" s="98">
        <f>SUM(B68:B73)</f>
        <v>15366.98</v>
      </c>
      <c r="C74" s="30">
        <f>SUM(C68:C73)</f>
        <v>47840.72</v>
      </c>
      <c r="D74" s="31">
        <f>SUM(D68:D73)</f>
        <v>675.56999999999994</v>
      </c>
      <c r="E74" s="81">
        <f>SUM(E68:E73)</f>
        <v>15141.23</v>
      </c>
      <c r="F74" s="52">
        <f>SUM(F68:F73)</f>
        <v>7420.73</v>
      </c>
      <c r="G74" s="38">
        <f t="shared" ref="G74" si="3">SUM(C74:F74)</f>
        <v>71078.25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26719.83</v>
      </c>
      <c r="D81" s="19">
        <v>2204.66</v>
      </c>
      <c r="E81" s="18">
        <v>15576.67</v>
      </c>
      <c r="F81" s="56">
        <v>98438.76</v>
      </c>
      <c r="G81" s="18">
        <f>SUM(C81:F81)</f>
        <v>142939.91999999998</v>
      </c>
    </row>
    <row r="82" spans="1:7" ht="15.5">
      <c r="A82" s="29" t="s">
        <v>16</v>
      </c>
      <c r="B82" s="98">
        <f>SUM(B81)</f>
        <v>5787</v>
      </c>
      <c r="C82" s="38">
        <f>SUM(C81)</f>
        <v>26719.83</v>
      </c>
      <c r="D82" s="31">
        <f>SUM(D81)</f>
        <v>2204.66</v>
      </c>
      <c r="E82" s="43">
        <f>SUM(E81)</f>
        <v>15576.67</v>
      </c>
      <c r="F82" s="57">
        <f>SUM(F81)</f>
        <v>98438.76</v>
      </c>
      <c r="G82" s="38">
        <f>SUM(C82:F82)</f>
        <v>142939.91999999998</v>
      </c>
    </row>
    <row r="83" spans="1:7">
      <c r="A83" s="71" t="s">
        <v>85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3525.67</v>
      </c>
      <c r="D90" s="19">
        <v>28.21</v>
      </c>
      <c r="E90" s="35">
        <v>3023.54</v>
      </c>
      <c r="F90" s="51"/>
      <c r="G90" s="18">
        <f>SUM(C90:F90)</f>
        <v>6577.42</v>
      </c>
    </row>
    <row r="91" spans="1:7" ht="15.5">
      <c r="A91" s="17" t="s">
        <v>40</v>
      </c>
      <c r="B91" s="92">
        <v>1475.3</v>
      </c>
      <c r="C91" s="18">
        <v>9053.07</v>
      </c>
      <c r="D91" s="19">
        <v>159.21</v>
      </c>
      <c r="E91" s="34">
        <v>0</v>
      </c>
      <c r="F91" s="19">
        <v>5286.36</v>
      </c>
      <c r="G91" s="18">
        <f>SUM(C91:F91)</f>
        <v>14498.64</v>
      </c>
    </row>
    <row r="92" spans="1:7" ht="15.5">
      <c r="A92" s="17" t="s">
        <v>41</v>
      </c>
      <c r="B92" s="92">
        <v>1475.8</v>
      </c>
      <c r="C92" s="18">
        <v>2218.61</v>
      </c>
      <c r="D92" s="19">
        <v>102.03</v>
      </c>
      <c r="E92" s="35">
        <v>6473.23</v>
      </c>
      <c r="F92" s="19"/>
      <c r="G92" s="18">
        <f>SUM(C92:F92)</f>
        <v>8793.869999999999</v>
      </c>
    </row>
    <row r="93" spans="1:7" ht="15.5">
      <c r="A93" s="25" t="s">
        <v>42</v>
      </c>
      <c r="B93" s="113">
        <v>1471.9</v>
      </c>
      <c r="C93" s="21">
        <v>6013.39</v>
      </c>
      <c r="D93" s="36">
        <v>57.4</v>
      </c>
      <c r="E93" s="35">
        <v>0</v>
      </c>
      <c r="F93" s="36"/>
      <c r="G93" s="21">
        <f>SUM(C93:F93)</f>
        <v>6070.79</v>
      </c>
    </row>
    <row r="94" spans="1:7" ht="15.5">
      <c r="A94" s="25" t="s">
        <v>43</v>
      </c>
      <c r="B94" s="113">
        <v>7715.2</v>
      </c>
      <c r="C94" s="21">
        <v>30075.74</v>
      </c>
      <c r="D94" s="36">
        <v>478.53</v>
      </c>
      <c r="E94" s="83">
        <v>548.33000000000004</v>
      </c>
      <c r="F94" s="58"/>
      <c r="G94" s="21">
        <f>SUM(C94:F94)</f>
        <v>31102.600000000002</v>
      </c>
    </row>
    <row r="95" spans="1:7" ht="15.5">
      <c r="A95" s="29" t="s">
        <v>16</v>
      </c>
      <c r="B95" s="92">
        <f>SUM(B90:B94)</f>
        <v>13611.2</v>
      </c>
      <c r="C95" s="38">
        <f>SUM(C90:C94)</f>
        <v>50886.48</v>
      </c>
      <c r="D95" s="31">
        <f>SUM(D90:D94)</f>
        <v>825.38</v>
      </c>
      <c r="E95" s="70">
        <f>SUM(E90:E94)</f>
        <v>10045.1</v>
      </c>
      <c r="F95" s="32">
        <f>SUM(F90:F94)</f>
        <v>5286.36</v>
      </c>
      <c r="G95" s="38">
        <f t="shared" ref="G95" si="4">SUM(C95:F95)</f>
        <v>67043.319999999992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7836.87</v>
      </c>
      <c r="D103" s="18">
        <v>194.71</v>
      </c>
      <c r="E103" s="26">
        <v>0</v>
      </c>
      <c r="F103" s="27"/>
      <c r="G103" s="58">
        <f>SUM(C103:F103)</f>
        <v>8031.58</v>
      </c>
    </row>
    <row r="104" spans="1:7" ht="15.5">
      <c r="A104" s="17" t="s">
        <v>46</v>
      </c>
      <c r="B104" s="92">
        <v>1979</v>
      </c>
      <c r="C104" s="18">
        <v>5218.63</v>
      </c>
      <c r="D104" s="19">
        <v>84</v>
      </c>
      <c r="E104" s="35">
        <v>2786.84</v>
      </c>
      <c r="F104" s="35"/>
      <c r="G104" s="18">
        <f>SUM(C104:F104)</f>
        <v>8089.47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13055.5</v>
      </c>
      <c r="D105" s="31">
        <f>SUM(D103:D104)</f>
        <v>278.71000000000004</v>
      </c>
      <c r="E105" s="38">
        <f>SUM(E103:E104)</f>
        <v>2786.84</v>
      </c>
      <c r="F105" s="52">
        <f>SUM(F103:F104)</f>
        <v>0</v>
      </c>
      <c r="G105" s="38">
        <f>SUM(C105:F105)</f>
        <v>16121.05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29721.65</v>
      </c>
      <c r="D111" s="61">
        <v>631.12</v>
      </c>
      <c r="E111" s="77">
        <v>24590.68</v>
      </c>
      <c r="F111" s="84">
        <v>79951.34</v>
      </c>
      <c r="G111" s="62">
        <f>SUM(C111:F111)</f>
        <v>134894.78999999998</v>
      </c>
    </row>
    <row r="112" spans="1:7" ht="15.5">
      <c r="A112" s="29" t="s">
        <v>16</v>
      </c>
      <c r="B112" s="92">
        <v>5630.5</v>
      </c>
      <c r="C112" s="30">
        <f>SUM(C111)</f>
        <v>29721.65</v>
      </c>
      <c r="D112" s="31">
        <f>SUM(D111)</f>
        <v>631.12</v>
      </c>
      <c r="E112" s="85">
        <f>SUM(E111)</f>
        <v>24590.68</v>
      </c>
      <c r="F112" s="43">
        <f>SUM(F111)</f>
        <v>79951.34</v>
      </c>
      <c r="G112" s="38">
        <f>SUM(C112:F112)</f>
        <v>134894.78999999998</v>
      </c>
    </row>
    <row r="113" spans="1:7">
      <c r="A113" s="71" t="s">
        <v>77</v>
      </c>
      <c r="B113" s="71"/>
      <c r="C113" s="71"/>
      <c r="D113" s="71"/>
      <c r="E113" s="71"/>
      <c r="F113" s="71"/>
      <c r="G113" s="71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400431.22000000003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12328.15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209848.41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419290.24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SUM(C115:C118)</f>
        <v>1041898.02</v>
      </c>
      <c r="D119" s="9"/>
      <c r="E119" s="9"/>
      <c r="F119" s="9"/>
      <c r="G119" s="9"/>
    </row>
    <row r="120" spans="1:7" ht="25.5" customHeight="1">
      <c r="A120" s="110" t="s">
        <v>52</v>
      </c>
      <c r="B120" s="65"/>
      <c r="C120" s="88">
        <f>C119-C116</f>
        <v>1029569.87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102" t="s">
        <v>60</v>
      </c>
      <c r="B126" s="101">
        <v>109853.3</v>
      </c>
      <c r="C126" s="66"/>
      <c r="D126" s="66"/>
      <c r="E126" s="66"/>
      <c r="F126" s="66"/>
      <c r="G126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6"/>
  <sheetViews>
    <sheetView workbookViewId="0">
      <selection activeCell="F19" sqref="F19"/>
    </sheetView>
  </sheetViews>
  <sheetFormatPr defaultRowHeight="14"/>
  <cols>
    <col min="1" max="1" width="33" customWidth="1"/>
    <col min="2" max="2" width="14" customWidth="1"/>
    <col min="3" max="3" width="14.83203125" customWidth="1"/>
    <col min="4" max="4" width="10.33203125" customWidth="1"/>
    <col min="5" max="5" width="10.25" customWidth="1"/>
    <col min="6" max="6" width="15" customWidth="1"/>
    <col min="7" max="7" width="17.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80</v>
      </c>
      <c r="B2" s="116"/>
      <c r="C2" s="117"/>
      <c r="D2" s="117"/>
      <c r="E2" s="117"/>
      <c r="F2" s="117"/>
      <c r="G2" s="118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7498.01</v>
      </c>
      <c r="D8" s="19">
        <v>43.23</v>
      </c>
      <c r="E8" s="67">
        <v>1684.23</v>
      </c>
      <c r="F8" s="119">
        <v>0</v>
      </c>
      <c r="G8" s="21">
        <f t="shared" ref="G8:G15" si="0">SUM(C8:F8)</f>
        <v>9225.4699999999993</v>
      </c>
    </row>
    <row r="9" spans="1:7" ht="15.5">
      <c r="A9" s="17" t="s">
        <v>10</v>
      </c>
      <c r="B9" s="92">
        <v>5338.3</v>
      </c>
      <c r="C9" s="18">
        <v>27281.25</v>
      </c>
      <c r="D9" s="19">
        <v>3492.72</v>
      </c>
      <c r="E9" s="67">
        <v>3838.56</v>
      </c>
      <c r="F9" s="20">
        <v>13716.53</v>
      </c>
      <c r="G9" s="18">
        <f>SUM(C9:F9)</f>
        <v>48329.06</v>
      </c>
    </row>
    <row r="10" spans="1:7" ht="15.5">
      <c r="A10" s="17" t="s">
        <v>11</v>
      </c>
      <c r="B10" s="92">
        <v>7223.3</v>
      </c>
      <c r="C10" s="18">
        <v>21335.23</v>
      </c>
      <c r="D10" s="19">
        <v>238.45</v>
      </c>
      <c r="E10" s="67">
        <v>18285.07</v>
      </c>
      <c r="F10" s="23">
        <v>29434.55</v>
      </c>
      <c r="G10" s="18">
        <f t="shared" si="0"/>
        <v>69293.3</v>
      </c>
    </row>
    <row r="11" spans="1:7" ht="15.5">
      <c r="A11" s="17" t="s">
        <v>12</v>
      </c>
      <c r="B11" s="92">
        <v>5395</v>
      </c>
      <c r="C11" s="18">
        <v>24118.7</v>
      </c>
      <c r="D11" s="19">
        <v>1081.01</v>
      </c>
      <c r="E11" s="67">
        <v>6668.96</v>
      </c>
      <c r="F11" s="22">
        <v>105805.62</v>
      </c>
      <c r="G11" s="18">
        <f t="shared" si="0"/>
        <v>137674.28999999998</v>
      </c>
    </row>
    <row r="12" spans="1:7" ht="15.5">
      <c r="A12" s="17" t="s">
        <v>13</v>
      </c>
      <c r="B12" s="92">
        <v>3856.3</v>
      </c>
      <c r="C12" s="18">
        <v>7324.51</v>
      </c>
      <c r="D12" s="19">
        <v>96.4</v>
      </c>
      <c r="E12" s="67">
        <v>22919.23</v>
      </c>
      <c r="F12" s="22">
        <v>5788.29</v>
      </c>
      <c r="G12" s="18">
        <f t="shared" si="0"/>
        <v>36128.43</v>
      </c>
    </row>
    <row r="13" spans="1:7" ht="15.5">
      <c r="A13" s="17" t="s">
        <v>14</v>
      </c>
      <c r="B13" s="92">
        <v>3917.53</v>
      </c>
      <c r="C13" s="19">
        <v>6880.95</v>
      </c>
      <c r="D13" s="18">
        <v>16.27</v>
      </c>
      <c r="E13" s="68">
        <v>3694.67</v>
      </c>
      <c r="F13" s="24">
        <v>0</v>
      </c>
      <c r="G13" s="18">
        <f t="shared" si="0"/>
        <v>10591.89</v>
      </c>
    </row>
    <row r="14" spans="1:7" ht="15.5">
      <c r="A14" s="25" t="s">
        <v>15</v>
      </c>
      <c r="B14" s="113">
        <v>0</v>
      </c>
      <c r="C14" s="26">
        <f>218.11+52.71+161.83+38.78+8.71</f>
        <v>480.13999999999993</v>
      </c>
      <c r="D14" s="27">
        <v>1.59</v>
      </c>
      <c r="E14" s="69">
        <v>0</v>
      </c>
      <c r="F14" s="28">
        <v>0</v>
      </c>
      <c r="G14" s="27">
        <f t="shared" si="0"/>
        <v>481.7299999999999</v>
      </c>
    </row>
    <row r="15" spans="1:7" ht="15.5">
      <c r="A15" s="29" t="s">
        <v>16</v>
      </c>
      <c r="B15" s="92">
        <f>SUM(B8:B14)</f>
        <v>28484.53</v>
      </c>
      <c r="C15" s="30">
        <f>SUM(C8:C14)</f>
        <v>94918.79</v>
      </c>
      <c r="D15" s="31">
        <f>SUM(D8:D14)</f>
        <v>4969.67</v>
      </c>
      <c r="E15" s="70">
        <f>SUM(E8:E14)</f>
        <v>57090.720000000001</v>
      </c>
      <c r="F15" s="32">
        <f>SUM(F9:F14)</f>
        <v>154744.99000000002</v>
      </c>
      <c r="G15" s="33">
        <f t="shared" si="0"/>
        <v>311724.17000000004</v>
      </c>
    </row>
    <row r="16" spans="1:7">
      <c r="A16" s="71" t="s">
        <v>81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2477.4</v>
      </c>
      <c r="D24" s="19">
        <v>13.15</v>
      </c>
      <c r="E24" s="73">
        <v>17147.669999999998</v>
      </c>
      <c r="F24" s="35">
        <v>3357.27</v>
      </c>
      <c r="G24" s="21">
        <f>SUM(C24:F24)</f>
        <v>22995.489999999998</v>
      </c>
    </row>
    <row r="25" spans="1:7" ht="15.5">
      <c r="A25" s="17" t="s">
        <v>19</v>
      </c>
      <c r="B25" s="92">
        <v>3379.8</v>
      </c>
      <c r="C25" s="18">
        <v>6803.4</v>
      </c>
      <c r="D25" s="19">
        <v>50.58</v>
      </c>
      <c r="E25" s="74">
        <v>16992.490000000002</v>
      </c>
      <c r="F25" s="19">
        <v>0</v>
      </c>
      <c r="G25" s="18">
        <f>SUM(C25:F25)</f>
        <v>23846.47</v>
      </c>
    </row>
    <row r="26" spans="1:7" ht="15.5">
      <c r="A26" s="25" t="s">
        <v>20</v>
      </c>
      <c r="B26" s="113">
        <v>3569.01</v>
      </c>
      <c r="C26" s="21">
        <v>17573.14</v>
      </c>
      <c r="D26" s="36">
        <v>794.06</v>
      </c>
      <c r="E26" s="73">
        <v>22271.17</v>
      </c>
      <c r="F26" s="37">
        <v>15339.63</v>
      </c>
      <c r="G26" s="21">
        <f>SUM(C26:F26)</f>
        <v>55977.999999999993</v>
      </c>
    </row>
    <row r="27" spans="1:7" ht="15.5">
      <c r="A27" s="25" t="s">
        <v>15</v>
      </c>
      <c r="B27" s="113">
        <v>0</v>
      </c>
      <c r="C27" s="21">
        <v>430.31</v>
      </c>
      <c r="D27" s="36">
        <v>3.19</v>
      </c>
      <c r="E27" s="28">
        <v>0</v>
      </c>
      <c r="F27" s="36">
        <v>0</v>
      </c>
      <c r="G27" s="21">
        <f>SUM(C27:F27)</f>
        <v>433.5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27284.25</v>
      </c>
      <c r="D28" s="31">
        <f>SUM(D24:D27)</f>
        <v>860.98</v>
      </c>
      <c r="E28" s="70">
        <f>SUM(E24:E27)</f>
        <v>56411.33</v>
      </c>
      <c r="F28" s="32">
        <f>SUM(F24:F27)</f>
        <v>18696.899999999998</v>
      </c>
      <c r="G28" s="38">
        <f>SUM(C28:F28)</f>
        <v>103253.45999999999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17653.63</v>
      </c>
      <c r="D38" s="19">
        <v>131.79</v>
      </c>
      <c r="E38" s="75">
        <v>12863.49</v>
      </c>
      <c r="F38" s="18">
        <v>4376.74</v>
      </c>
      <c r="G38" s="18">
        <f>SUM(C38:F38)</f>
        <v>35025.65</v>
      </c>
    </row>
    <row r="39" spans="1:7" ht="15.5">
      <c r="A39" s="29" t="s">
        <v>16</v>
      </c>
      <c r="B39" s="97">
        <f>SUM(B38)</f>
        <v>5359.66</v>
      </c>
      <c r="C39" s="38">
        <f>SUM(C38)</f>
        <v>17653.63</v>
      </c>
      <c r="D39" s="31">
        <f>SUM(D38)</f>
        <v>131.79</v>
      </c>
      <c r="E39" s="76">
        <f>SUM(E38)</f>
        <v>12863.49</v>
      </c>
      <c r="F39" s="43">
        <f>SUM(F38)</f>
        <v>4376.74</v>
      </c>
      <c r="G39" s="38">
        <f>SUM(C39:F39)</f>
        <v>35025.65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12646.15</v>
      </c>
      <c r="D46" s="19">
        <v>175.89</v>
      </c>
      <c r="E46" s="77">
        <v>12586.89</v>
      </c>
      <c r="F46" s="44">
        <v>7640.01</v>
      </c>
      <c r="G46" s="18">
        <f t="shared" ref="G46:G51" si="1">SUM(C46:F46)</f>
        <v>33048.94</v>
      </c>
    </row>
    <row r="47" spans="1:7" ht="15.5">
      <c r="A47" s="45" t="s">
        <v>25</v>
      </c>
      <c r="B47" s="114">
        <v>4352.3999999999996</v>
      </c>
      <c r="C47" s="46">
        <v>9846.34</v>
      </c>
      <c r="D47" s="47">
        <v>33.21</v>
      </c>
      <c r="E47" s="78">
        <v>12263.73</v>
      </c>
      <c r="F47" s="47">
        <v>13504.63</v>
      </c>
      <c r="G47" s="46">
        <f t="shared" si="1"/>
        <v>35647.909999999996</v>
      </c>
    </row>
    <row r="48" spans="1:7" ht="15.5">
      <c r="A48" s="17" t="s">
        <v>26</v>
      </c>
      <c r="B48" s="92">
        <v>4367</v>
      </c>
      <c r="C48" s="18">
        <v>13165.87</v>
      </c>
      <c r="D48" s="19">
        <v>155.43</v>
      </c>
      <c r="E48" s="77">
        <v>9308.9</v>
      </c>
      <c r="F48" s="19">
        <v>39523.519999999997</v>
      </c>
      <c r="G48" s="18">
        <f t="shared" si="1"/>
        <v>62153.72</v>
      </c>
    </row>
    <row r="49" spans="1:7" ht="15.5">
      <c r="A49" s="17" t="s">
        <v>27</v>
      </c>
      <c r="B49" s="92">
        <v>4386</v>
      </c>
      <c r="C49" s="18">
        <v>14625.54</v>
      </c>
      <c r="D49" s="18">
        <v>558.75</v>
      </c>
      <c r="E49" s="77">
        <v>1598.21</v>
      </c>
      <c r="F49" s="18">
        <v>5988.59</v>
      </c>
      <c r="G49" s="18">
        <f t="shared" si="1"/>
        <v>22771.09</v>
      </c>
    </row>
    <row r="50" spans="1:7" ht="15.5">
      <c r="A50" s="25" t="s">
        <v>15</v>
      </c>
      <c r="B50" s="92">
        <v>0</v>
      </c>
      <c r="C50" s="26">
        <v>177.83</v>
      </c>
      <c r="D50" s="27">
        <v>0.2</v>
      </c>
      <c r="E50" s="79">
        <v>0</v>
      </c>
      <c r="F50" s="27">
        <v>0</v>
      </c>
      <c r="G50" s="27">
        <f t="shared" si="1"/>
        <v>178.03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50461.73</v>
      </c>
      <c r="D51" s="31">
        <f>SUM(D46:D50)</f>
        <v>923.48</v>
      </c>
      <c r="E51" s="70">
        <f>SUM(E46:E50)</f>
        <v>35757.729999999996</v>
      </c>
      <c r="F51" s="48">
        <f>SUM(F46:F50)</f>
        <v>66656.75</v>
      </c>
      <c r="G51" s="38">
        <f t="shared" si="1"/>
        <v>153799.69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2810</v>
      </c>
      <c r="D59" s="19">
        <v>16.399999999999999</v>
      </c>
      <c r="E59" s="49">
        <v>5389.74</v>
      </c>
      <c r="F59" s="35">
        <v>0</v>
      </c>
      <c r="G59" s="18">
        <f>SUM(C59:F59)</f>
        <v>8216.14</v>
      </c>
    </row>
    <row r="60" spans="1:7" ht="15.5">
      <c r="A60" s="29" t="s">
        <v>16</v>
      </c>
      <c r="B60" s="98">
        <f>SUM(B59)</f>
        <v>4163.2</v>
      </c>
      <c r="C60" s="38">
        <f>SUM(C59)</f>
        <v>2810</v>
      </c>
      <c r="D60" s="31">
        <f>SUM(D59)</f>
        <v>16.399999999999999</v>
      </c>
      <c r="E60" s="50">
        <f>SUM(E59)</f>
        <v>5389.74</v>
      </c>
      <c r="F60" s="50">
        <v>0</v>
      </c>
      <c r="G60" s="38">
        <f>SUM(C60:F60)</f>
        <v>8216.14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18969.310000000001</v>
      </c>
      <c r="D68" s="19">
        <v>253.01</v>
      </c>
      <c r="E68" s="77">
        <v>15141.23</v>
      </c>
      <c r="F68" s="51">
        <v>6770.73</v>
      </c>
      <c r="G68" s="18">
        <f t="shared" ref="G68:G74" si="2">SUM(C68:F68)</f>
        <v>41134.28</v>
      </c>
    </row>
    <row r="69" spans="1:7" ht="15.5">
      <c r="A69" s="17" t="s">
        <v>32</v>
      </c>
      <c r="B69" s="92">
        <v>3353.2</v>
      </c>
      <c r="C69" s="18">
        <v>12139.75</v>
      </c>
      <c r="D69" s="19">
        <v>197.55</v>
      </c>
      <c r="E69" s="77">
        <v>0</v>
      </c>
      <c r="F69" s="51">
        <v>0</v>
      </c>
      <c r="G69" s="18">
        <f t="shared" si="2"/>
        <v>12337.3</v>
      </c>
    </row>
    <row r="70" spans="1:7" ht="15.5">
      <c r="A70" s="17" t="s">
        <v>33</v>
      </c>
      <c r="B70" s="92">
        <v>2205.1</v>
      </c>
      <c r="C70" s="18">
        <v>7556.56</v>
      </c>
      <c r="D70" s="19">
        <v>57.77</v>
      </c>
      <c r="E70" s="77">
        <v>0</v>
      </c>
      <c r="F70" s="51">
        <v>0</v>
      </c>
      <c r="G70" s="18">
        <f t="shared" si="2"/>
        <v>7614.3300000000008</v>
      </c>
    </row>
    <row r="71" spans="1:7" ht="15.5">
      <c r="A71" s="17" t="s">
        <v>34</v>
      </c>
      <c r="B71" s="92">
        <v>4173.4799999999996</v>
      </c>
      <c r="C71" s="19">
        <v>13525.62</v>
      </c>
      <c r="D71" s="18">
        <v>97.14</v>
      </c>
      <c r="E71" s="80">
        <v>0</v>
      </c>
      <c r="F71" s="35">
        <v>0</v>
      </c>
      <c r="G71" s="18">
        <f t="shared" si="2"/>
        <v>13622.76</v>
      </c>
    </row>
    <row r="72" spans="1:7" ht="15.5">
      <c r="A72" s="25" t="s">
        <v>35</v>
      </c>
      <c r="B72" s="113">
        <v>1710.1</v>
      </c>
      <c r="C72" s="36">
        <v>1650.81</v>
      </c>
      <c r="D72" s="27">
        <v>43.28</v>
      </c>
      <c r="E72" s="79">
        <v>0</v>
      </c>
      <c r="F72" s="27">
        <v>0</v>
      </c>
      <c r="G72" s="21">
        <f t="shared" si="2"/>
        <v>1694.09</v>
      </c>
    </row>
    <row r="73" spans="1:7" ht="15.5">
      <c r="A73" s="25" t="s">
        <v>15</v>
      </c>
      <c r="B73" s="113">
        <v>0</v>
      </c>
      <c r="C73" s="36">
        <f>136.44+42.95+46.25</f>
        <v>225.64</v>
      </c>
      <c r="D73" s="35">
        <f>1.76+2.92</f>
        <v>4.68</v>
      </c>
      <c r="E73" s="79">
        <v>0</v>
      </c>
      <c r="F73" s="35">
        <v>0</v>
      </c>
      <c r="G73" s="21">
        <f t="shared" si="2"/>
        <v>230.32</v>
      </c>
    </row>
    <row r="74" spans="1:7" ht="15.5">
      <c r="A74" s="29" t="s">
        <v>16</v>
      </c>
      <c r="B74" s="98">
        <f>SUM(B68:B73)</f>
        <v>15366.98</v>
      </c>
      <c r="C74" s="30">
        <f>SUM(C68:C73)</f>
        <v>54067.69</v>
      </c>
      <c r="D74" s="31">
        <f>SUM(D68:D73)</f>
        <v>653.42999999999995</v>
      </c>
      <c r="E74" s="81">
        <f>SUM(E68:E73)</f>
        <v>15141.23</v>
      </c>
      <c r="F74" s="52">
        <f>SUM(F68:F73)</f>
        <v>6770.73</v>
      </c>
      <c r="G74" s="38">
        <f t="shared" si="2"/>
        <v>76633.08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21465.24</v>
      </c>
      <c r="D81" s="19">
        <v>2045.4</v>
      </c>
      <c r="E81" s="18">
        <v>19408.36</v>
      </c>
      <c r="F81" s="56">
        <v>99980.44</v>
      </c>
      <c r="G81" s="18">
        <f>SUM(C81:F81)</f>
        <v>142899.44</v>
      </c>
    </row>
    <row r="82" spans="1:7" ht="15.5">
      <c r="A82" s="29" t="s">
        <v>16</v>
      </c>
      <c r="B82" s="98">
        <f>SUM(B81)</f>
        <v>5787</v>
      </c>
      <c r="C82" s="38">
        <f>SUM(C81)</f>
        <v>21465.24</v>
      </c>
      <c r="D82" s="31">
        <f>SUM(D81)</f>
        <v>2045.4</v>
      </c>
      <c r="E82" s="43">
        <f>SUM(E81)</f>
        <v>19408.36</v>
      </c>
      <c r="F82" s="57">
        <f>SUM(F81)</f>
        <v>99980.44</v>
      </c>
      <c r="G82" s="38">
        <f>SUM(C82:F82)</f>
        <v>142899.44</v>
      </c>
    </row>
    <row r="83" spans="1:7">
      <c r="A83" s="71" t="s">
        <v>82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2767.43</v>
      </c>
      <c r="D90" s="19">
        <v>45.53</v>
      </c>
      <c r="E90" s="35">
        <v>6242.94</v>
      </c>
      <c r="F90" s="51">
        <v>0</v>
      </c>
      <c r="G90" s="18">
        <f t="shared" ref="G90:G95" si="3">SUM(C90:F90)</f>
        <v>9055.9</v>
      </c>
    </row>
    <row r="91" spans="1:7" ht="15.5">
      <c r="A91" s="17" t="s">
        <v>40</v>
      </c>
      <c r="B91" s="92">
        <v>1475.3</v>
      </c>
      <c r="C91" s="18">
        <v>6771.08</v>
      </c>
      <c r="D91" s="19">
        <v>96.03</v>
      </c>
      <c r="E91" s="34">
        <v>4218.91</v>
      </c>
      <c r="F91" s="19">
        <v>0</v>
      </c>
      <c r="G91" s="18">
        <f t="shared" si="3"/>
        <v>11086.02</v>
      </c>
    </row>
    <row r="92" spans="1:7" ht="15.5">
      <c r="A92" s="17" t="s">
        <v>41</v>
      </c>
      <c r="B92" s="92">
        <v>1475.8</v>
      </c>
      <c r="C92" s="18">
        <v>4030.59</v>
      </c>
      <c r="D92" s="19">
        <v>163.92</v>
      </c>
      <c r="E92" s="35">
        <v>6473.23</v>
      </c>
      <c r="F92" s="19">
        <v>0</v>
      </c>
      <c r="G92" s="18">
        <f t="shared" si="3"/>
        <v>10667.74</v>
      </c>
    </row>
    <row r="93" spans="1:7" ht="15.5">
      <c r="A93" s="25" t="s">
        <v>42</v>
      </c>
      <c r="B93" s="113">
        <v>1471.9</v>
      </c>
      <c r="C93" s="21">
        <v>2015.82</v>
      </c>
      <c r="D93" s="36">
        <v>5.96</v>
      </c>
      <c r="E93" s="35">
        <v>0</v>
      </c>
      <c r="F93" s="36">
        <v>0</v>
      </c>
      <c r="G93" s="21">
        <f t="shared" si="3"/>
        <v>2021.78</v>
      </c>
    </row>
    <row r="94" spans="1:7" ht="15.5">
      <c r="A94" s="25" t="s">
        <v>43</v>
      </c>
      <c r="B94" s="113">
        <v>7715.2</v>
      </c>
      <c r="C94" s="21">
        <v>18850.77</v>
      </c>
      <c r="D94" s="36">
        <v>404.72</v>
      </c>
      <c r="E94" s="83">
        <v>548.33000000000004</v>
      </c>
      <c r="F94" s="58">
        <v>0</v>
      </c>
      <c r="G94" s="21">
        <f t="shared" si="3"/>
        <v>19803.820000000003</v>
      </c>
    </row>
    <row r="95" spans="1:7" ht="15.5">
      <c r="A95" s="29" t="s">
        <v>16</v>
      </c>
      <c r="B95" s="92">
        <f>SUM(B90:B94)</f>
        <v>13611.2</v>
      </c>
      <c r="C95" s="38">
        <f>SUM(C90:C94)</f>
        <v>34435.69</v>
      </c>
      <c r="D95" s="31">
        <f>SUM(D90:D94)</f>
        <v>716.16000000000008</v>
      </c>
      <c r="E95" s="70">
        <f>SUM(E90:E94)</f>
        <v>17483.41</v>
      </c>
      <c r="F95" s="32">
        <f>SUM(F90:F94)</f>
        <v>0</v>
      </c>
      <c r="G95" s="38">
        <f t="shared" si="3"/>
        <v>52635.260000000009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4183.8599999999997</v>
      </c>
      <c r="D103" s="18">
        <v>319.10000000000002</v>
      </c>
      <c r="E103" s="26">
        <v>0</v>
      </c>
      <c r="F103" s="27">
        <v>0</v>
      </c>
      <c r="G103" s="58">
        <f>SUM(C103:F103)</f>
        <v>4502.96</v>
      </c>
    </row>
    <row r="104" spans="1:7" ht="15.5">
      <c r="A104" s="17" t="s">
        <v>46</v>
      </c>
      <c r="B104" s="92">
        <v>1979</v>
      </c>
      <c r="C104" s="18">
        <v>2441.39</v>
      </c>
      <c r="D104" s="19">
        <v>40.46</v>
      </c>
      <c r="E104" s="35">
        <v>2786.84</v>
      </c>
      <c r="F104" s="35">
        <v>0</v>
      </c>
      <c r="G104" s="18">
        <f>SUM(C104:F104)</f>
        <v>5268.6900000000005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6625.25</v>
      </c>
      <c r="D105" s="31">
        <f>SUM(D103:D104)</f>
        <v>359.56</v>
      </c>
      <c r="E105" s="38">
        <f>SUM(E103:E104)</f>
        <v>2786.84</v>
      </c>
      <c r="F105" s="52">
        <f>SUM(F103:F104)</f>
        <v>0</v>
      </c>
      <c r="G105" s="38">
        <f>SUM(C105:F105)</f>
        <v>9771.6500000000015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31652.46</v>
      </c>
      <c r="D111" s="61">
        <v>748.72</v>
      </c>
      <c r="E111" s="77">
        <v>28131.54</v>
      </c>
      <c r="F111" s="84">
        <v>75391.3</v>
      </c>
      <c r="G111" s="62">
        <f>SUM(C111:F111)</f>
        <v>135924.02000000002</v>
      </c>
    </row>
    <row r="112" spans="1:7" ht="15.5">
      <c r="A112" s="29" t="s">
        <v>16</v>
      </c>
      <c r="B112" s="92">
        <v>5630.5</v>
      </c>
      <c r="C112" s="30">
        <f>SUM(C111)</f>
        <v>31652.46</v>
      </c>
      <c r="D112" s="31">
        <f>SUM(D111)</f>
        <v>748.72</v>
      </c>
      <c r="E112" s="85">
        <f>SUM(E111)</f>
        <v>28131.54</v>
      </c>
      <c r="F112" s="43">
        <f>SUM(F111)</f>
        <v>75391.3</v>
      </c>
      <c r="G112" s="38">
        <f>SUM(C112:F112)</f>
        <v>135924.02000000002</v>
      </c>
    </row>
    <row r="113" spans="1:7">
      <c r="A113" s="71" t="s">
        <v>77</v>
      </c>
      <c r="B113" s="71"/>
      <c r="C113" s="71"/>
      <c r="D113" s="71"/>
      <c r="E113" s="71"/>
      <c r="F113" s="71"/>
      <c r="G113" s="71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341374.73000000004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11425.589999999998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250464.39000000004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426617.85000000003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G15+G28+G39+G51+G60+G74+G82+G95+G105+G112</f>
        <v>1029882.5599999999</v>
      </c>
      <c r="D119" s="9"/>
      <c r="E119" s="9"/>
      <c r="F119" s="9"/>
      <c r="G119" s="9"/>
    </row>
    <row r="120" spans="1:7" ht="15.5">
      <c r="A120" s="110" t="s">
        <v>52</v>
      </c>
      <c r="B120" s="65"/>
      <c r="C120" s="88">
        <f>C119-C116</f>
        <v>1018456.97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102" t="s">
        <v>60</v>
      </c>
      <c r="B126" s="101">
        <v>109853.3</v>
      </c>
      <c r="C126" s="66"/>
      <c r="D126" s="66"/>
      <c r="E126" s="66"/>
      <c r="F126" s="66"/>
      <c r="G126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G127"/>
  <sheetViews>
    <sheetView workbookViewId="0">
      <selection activeCell="J17" sqref="J17"/>
    </sheetView>
  </sheetViews>
  <sheetFormatPr defaultRowHeight="14"/>
  <cols>
    <col min="1" max="1" width="29.83203125" customWidth="1"/>
    <col min="2" max="2" width="13.5" customWidth="1"/>
    <col min="3" max="3" width="14.75" customWidth="1"/>
    <col min="4" max="4" width="10.83203125" customWidth="1"/>
    <col min="5" max="5" width="11.58203125" customWidth="1"/>
    <col min="6" max="6" width="14.25" customWidth="1"/>
    <col min="7" max="7" width="19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79</v>
      </c>
      <c r="B2" s="116"/>
      <c r="C2" s="117"/>
      <c r="D2" s="117"/>
      <c r="E2" s="117"/>
      <c r="F2" s="117"/>
      <c r="G2" s="118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9562.73</v>
      </c>
      <c r="D8" s="19">
        <v>242.99</v>
      </c>
      <c r="E8" s="67">
        <v>1684.23</v>
      </c>
      <c r="F8" s="119">
        <v>0</v>
      </c>
      <c r="G8" s="21">
        <f t="shared" ref="G8:G15" si="0">SUM(C8:F8)</f>
        <v>11489.949999999999</v>
      </c>
    </row>
    <row r="9" spans="1:7" ht="15.5">
      <c r="A9" s="17" t="s">
        <v>10</v>
      </c>
      <c r="B9" s="92">
        <v>5338.3</v>
      </c>
      <c r="C9" s="18">
        <v>25353.16</v>
      </c>
      <c r="D9" s="19">
        <v>3303.92</v>
      </c>
      <c r="E9" s="67">
        <v>7448.23</v>
      </c>
      <c r="F9" s="20">
        <v>14304.13</v>
      </c>
      <c r="G9" s="18">
        <f>SUM(C9:F9)</f>
        <v>50409.439999999995</v>
      </c>
    </row>
    <row r="10" spans="1:7" ht="15.5">
      <c r="A10" s="17" t="s">
        <v>11</v>
      </c>
      <c r="B10" s="92">
        <v>7223.3</v>
      </c>
      <c r="C10" s="18">
        <v>29785.14</v>
      </c>
      <c r="D10" s="19">
        <v>914.93</v>
      </c>
      <c r="E10" s="67">
        <v>16347.66</v>
      </c>
      <c r="F10" s="23">
        <v>26432.47</v>
      </c>
      <c r="G10" s="18">
        <f t="shared" si="0"/>
        <v>73480.2</v>
      </c>
    </row>
    <row r="11" spans="1:7" ht="15.5">
      <c r="A11" s="17" t="s">
        <v>12</v>
      </c>
      <c r="B11" s="92">
        <v>5395</v>
      </c>
      <c r="C11" s="18">
        <v>28520.36</v>
      </c>
      <c r="D11" s="19">
        <v>1146.23</v>
      </c>
      <c r="E11" s="67">
        <v>8490.93</v>
      </c>
      <c r="F11" s="22">
        <v>107003.86</v>
      </c>
      <c r="G11" s="18">
        <f t="shared" si="0"/>
        <v>145161.38</v>
      </c>
    </row>
    <row r="12" spans="1:7" ht="15.5">
      <c r="A12" s="17" t="s">
        <v>13</v>
      </c>
      <c r="B12" s="92">
        <v>3856.3</v>
      </c>
      <c r="C12" s="18">
        <v>14038.9</v>
      </c>
      <c r="D12" s="19">
        <v>100.11</v>
      </c>
      <c r="E12" s="67">
        <v>22919.23</v>
      </c>
      <c r="F12" s="22">
        <v>5788.29</v>
      </c>
      <c r="G12" s="18">
        <f t="shared" si="0"/>
        <v>42846.53</v>
      </c>
    </row>
    <row r="13" spans="1:7" ht="15.5">
      <c r="A13" s="17" t="s">
        <v>14</v>
      </c>
      <c r="B13" s="92">
        <v>3917.53</v>
      </c>
      <c r="C13" s="19">
        <v>8834.7900000000009</v>
      </c>
      <c r="D13" s="18">
        <v>91.57</v>
      </c>
      <c r="E13" s="68">
        <v>7099.05</v>
      </c>
      <c r="F13" s="24">
        <v>0</v>
      </c>
      <c r="G13" s="18">
        <f t="shared" si="0"/>
        <v>16025.41</v>
      </c>
    </row>
    <row r="14" spans="1:7" ht="15.5">
      <c r="A14" s="25" t="s">
        <v>15</v>
      </c>
      <c r="B14" s="113">
        <v>0</v>
      </c>
      <c r="C14" s="26">
        <f>53.74+12.67+40.91+7.86</f>
        <v>115.17999999999999</v>
      </c>
      <c r="D14" s="27">
        <f>1.59</f>
        <v>1.59</v>
      </c>
      <c r="E14" s="69">
        <v>0</v>
      </c>
      <c r="F14" s="28">
        <v>0</v>
      </c>
      <c r="G14" s="27">
        <f t="shared" si="0"/>
        <v>116.77</v>
      </c>
    </row>
    <row r="15" spans="1:7" ht="15.5">
      <c r="A15" s="29" t="s">
        <v>16</v>
      </c>
      <c r="B15" s="92">
        <f>SUM(B8:B14)</f>
        <v>28484.53</v>
      </c>
      <c r="C15" s="30">
        <f>SUM(C8:C14)</f>
        <v>116210.25999999998</v>
      </c>
      <c r="D15" s="31">
        <f>SUM(D8:D14)</f>
        <v>5801.3399999999992</v>
      </c>
      <c r="E15" s="70">
        <f>SUM(E8:E14)</f>
        <v>63989.33</v>
      </c>
      <c r="F15" s="32">
        <f>SUM(F9:F14)</f>
        <v>153528.75</v>
      </c>
      <c r="G15" s="33">
        <f t="shared" si="0"/>
        <v>339529.68</v>
      </c>
    </row>
    <row r="16" spans="1:7">
      <c r="A16" s="71" t="s">
        <v>78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8478.65</v>
      </c>
      <c r="D24" s="19">
        <v>139.29</v>
      </c>
      <c r="E24" s="73">
        <v>10933.43</v>
      </c>
      <c r="F24" s="35">
        <v>0</v>
      </c>
      <c r="G24" s="21">
        <f>SUM(C24:F24)</f>
        <v>19551.370000000003</v>
      </c>
    </row>
    <row r="25" spans="1:7" ht="15.5">
      <c r="A25" s="17" t="s">
        <v>19</v>
      </c>
      <c r="B25" s="92">
        <v>3379.8</v>
      </c>
      <c r="C25" s="18">
        <v>8581.85</v>
      </c>
      <c r="D25" s="19">
        <v>48.68</v>
      </c>
      <c r="E25" s="74">
        <v>16992.490000000002</v>
      </c>
      <c r="F25" s="19">
        <v>0</v>
      </c>
      <c r="G25" s="18">
        <f>SUM(C25:F25)</f>
        <v>25623.020000000004</v>
      </c>
    </row>
    <row r="26" spans="1:7" ht="15.5">
      <c r="A26" s="25" t="s">
        <v>20</v>
      </c>
      <c r="B26" s="113">
        <v>3569.01</v>
      </c>
      <c r="C26" s="21">
        <v>21712.52</v>
      </c>
      <c r="D26" s="36">
        <v>840.63</v>
      </c>
      <c r="E26" s="73">
        <v>22774.99</v>
      </c>
      <c r="F26" s="37">
        <v>18200.599999999999</v>
      </c>
      <c r="G26" s="21">
        <f>SUM(C26:F26)</f>
        <v>63528.74</v>
      </c>
    </row>
    <row r="27" spans="1:7" ht="15.5">
      <c r="A27" s="25" t="s">
        <v>15</v>
      </c>
      <c r="B27" s="113">
        <v>0</v>
      </c>
      <c r="C27" s="21">
        <f>275.9+199.67</f>
        <v>475.56999999999994</v>
      </c>
      <c r="D27" s="36">
        <f>3.19</f>
        <v>3.19</v>
      </c>
      <c r="E27" s="28">
        <v>0</v>
      </c>
      <c r="F27" s="36">
        <v>0</v>
      </c>
      <c r="G27" s="21">
        <f>SUM(C27:F27)</f>
        <v>478.75999999999993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39248.590000000004</v>
      </c>
      <c r="D28" s="31">
        <f>SUM(D24:D27)</f>
        <v>1031.79</v>
      </c>
      <c r="E28" s="70">
        <f>SUM(E24:E27)</f>
        <v>50700.91</v>
      </c>
      <c r="F28" s="32">
        <f>SUM(F24:F27)</f>
        <v>18200.599999999999</v>
      </c>
      <c r="G28" s="38">
        <f>SUM(C28:F28)</f>
        <v>109181.89000000001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15459.67</v>
      </c>
      <c r="D38" s="19">
        <v>126.91</v>
      </c>
      <c r="E38" s="75">
        <v>16581.36</v>
      </c>
      <c r="F38" s="18">
        <v>1267.3900000000001</v>
      </c>
      <c r="G38" s="18">
        <f>SUM(C38:F38)</f>
        <v>33435.33</v>
      </c>
    </row>
    <row r="39" spans="1:7" ht="15.5">
      <c r="A39" s="29" t="s">
        <v>16</v>
      </c>
      <c r="B39" s="97">
        <f>SUM(B38)</f>
        <v>5359.66</v>
      </c>
      <c r="C39" s="38">
        <f>SUM(C38)</f>
        <v>15459.67</v>
      </c>
      <c r="D39" s="31">
        <f>SUM(D38)</f>
        <v>126.91</v>
      </c>
      <c r="E39" s="76">
        <f>SUM(E38)</f>
        <v>16581.36</v>
      </c>
      <c r="F39" s="43">
        <f>SUM(F38)</f>
        <v>1267.3900000000001</v>
      </c>
      <c r="G39" s="38">
        <f>SUM(C39:F39)</f>
        <v>33435.33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13092.33</v>
      </c>
      <c r="D46" s="19">
        <v>150.77000000000001</v>
      </c>
      <c r="E46" s="77">
        <v>13380.8</v>
      </c>
      <c r="F46" s="44">
        <v>4280.12</v>
      </c>
      <c r="G46" s="18">
        <f t="shared" ref="G46:G51" si="1">SUM(C46:F46)</f>
        <v>30904.02</v>
      </c>
    </row>
    <row r="47" spans="1:7" ht="15.5">
      <c r="A47" s="45" t="s">
        <v>25</v>
      </c>
      <c r="B47" s="114">
        <v>4352.3999999999996</v>
      </c>
      <c r="C47" s="46">
        <v>13463.46</v>
      </c>
      <c r="D47" s="47">
        <v>157.82</v>
      </c>
      <c r="E47" s="78">
        <v>9095.4500000000007</v>
      </c>
      <c r="F47" s="47">
        <v>12954.13</v>
      </c>
      <c r="G47" s="46">
        <f t="shared" si="1"/>
        <v>35670.86</v>
      </c>
    </row>
    <row r="48" spans="1:7" ht="15.5">
      <c r="A48" s="17" t="s">
        <v>26</v>
      </c>
      <c r="B48" s="92">
        <v>4367</v>
      </c>
      <c r="C48" s="18">
        <v>28035.35</v>
      </c>
      <c r="D48" s="19">
        <v>1997.91</v>
      </c>
      <c r="E48" s="77">
        <v>5362.25</v>
      </c>
      <c r="F48" s="19">
        <v>85977.75</v>
      </c>
      <c r="G48" s="18">
        <f t="shared" si="1"/>
        <v>121373.26</v>
      </c>
    </row>
    <row r="49" spans="1:7" ht="15.5">
      <c r="A49" s="17" t="s">
        <v>27</v>
      </c>
      <c r="B49" s="92">
        <v>4386</v>
      </c>
      <c r="C49" s="18">
        <v>14697.42</v>
      </c>
      <c r="D49" s="18">
        <v>597.70000000000005</v>
      </c>
      <c r="E49" s="77">
        <v>3001.74</v>
      </c>
      <c r="F49" s="18">
        <v>9150.68</v>
      </c>
      <c r="G49" s="18">
        <f t="shared" si="1"/>
        <v>27447.54</v>
      </c>
    </row>
    <row r="50" spans="1:7" ht="15.5">
      <c r="A50" s="25" t="s">
        <v>15</v>
      </c>
      <c r="B50" s="92">
        <v>0</v>
      </c>
      <c r="C50" s="26">
        <f>179.63</f>
        <v>179.63</v>
      </c>
      <c r="D50" s="27">
        <v>0.2</v>
      </c>
      <c r="E50" s="79">
        <v>0</v>
      </c>
      <c r="F50" s="27">
        <v>0</v>
      </c>
      <c r="G50" s="27">
        <f t="shared" si="1"/>
        <v>179.82999999999998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69468.19</v>
      </c>
      <c r="D51" s="31">
        <f>SUM(D46:D50)</f>
        <v>2904.3999999999996</v>
      </c>
      <c r="E51" s="70">
        <f>SUM(E46:E50)</f>
        <v>30840.239999999998</v>
      </c>
      <c r="F51" s="48">
        <f>SUM(F46:F50)</f>
        <v>112362.68</v>
      </c>
      <c r="G51" s="38">
        <f t="shared" si="1"/>
        <v>215575.50999999998</v>
      </c>
    </row>
    <row r="52" spans="1:7">
      <c r="A52" s="71" t="s">
        <v>75</v>
      </c>
      <c r="B52" s="71"/>
      <c r="C52" s="71"/>
      <c r="D52" s="71"/>
      <c r="E52" s="71"/>
      <c r="F52" s="71"/>
      <c r="G52" s="71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3110.93</v>
      </c>
      <c r="D59" s="19">
        <v>57.21</v>
      </c>
      <c r="E59" s="49">
        <v>5389.74</v>
      </c>
      <c r="F59" s="35">
        <v>0</v>
      </c>
      <c r="G59" s="18">
        <f>SUM(C59:F59)</f>
        <v>8557.8799999999992</v>
      </c>
    </row>
    <row r="60" spans="1:7" ht="15.5">
      <c r="A60" s="29" t="s">
        <v>16</v>
      </c>
      <c r="B60" s="98">
        <f>SUM(B59)</f>
        <v>4163.2</v>
      </c>
      <c r="C60" s="38">
        <f>SUM(C59)</f>
        <v>3110.93</v>
      </c>
      <c r="D60" s="31">
        <f>SUM(D59)</f>
        <v>57.21</v>
      </c>
      <c r="E60" s="50">
        <f>SUM(E59)</f>
        <v>5389.74</v>
      </c>
      <c r="F60" s="50">
        <v>0</v>
      </c>
      <c r="G60" s="38">
        <f>SUM(C60:F60)</f>
        <v>8557.8799999999992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13650.98</v>
      </c>
      <c r="D68" s="19">
        <v>226.37</v>
      </c>
      <c r="E68" s="77">
        <v>15141.23</v>
      </c>
      <c r="F68" s="51">
        <v>6770.73</v>
      </c>
      <c r="G68" s="18">
        <f t="shared" ref="G68:G74" si="2">SUM(C68:F68)</f>
        <v>35789.31</v>
      </c>
    </row>
    <row r="69" spans="1:7" ht="15.5">
      <c r="A69" s="17" t="s">
        <v>32</v>
      </c>
      <c r="B69" s="92">
        <v>3353.2</v>
      </c>
      <c r="C69" s="18">
        <v>13275.43</v>
      </c>
      <c r="D69" s="19">
        <v>261.88</v>
      </c>
      <c r="E69" s="77">
        <v>0</v>
      </c>
      <c r="F69" s="51">
        <v>0</v>
      </c>
      <c r="G69" s="18">
        <f t="shared" si="2"/>
        <v>13537.31</v>
      </c>
    </row>
    <row r="70" spans="1:7" ht="15.5">
      <c r="A70" s="17" t="s">
        <v>33</v>
      </c>
      <c r="B70" s="92">
        <v>2205.1</v>
      </c>
      <c r="C70" s="18">
        <v>4937.3</v>
      </c>
      <c r="D70" s="19">
        <v>24.8</v>
      </c>
      <c r="E70" s="77">
        <v>0</v>
      </c>
      <c r="F70" s="51">
        <v>0</v>
      </c>
      <c r="G70" s="18">
        <f t="shared" si="2"/>
        <v>4962.1000000000004</v>
      </c>
    </row>
    <row r="71" spans="1:7" ht="15.5">
      <c r="A71" s="17" t="s">
        <v>34</v>
      </c>
      <c r="B71" s="92">
        <v>4173.4799999999996</v>
      </c>
      <c r="C71" s="19">
        <v>11500.9</v>
      </c>
      <c r="D71" s="18">
        <v>72.599999999999994</v>
      </c>
      <c r="E71" s="80">
        <v>5381.48</v>
      </c>
      <c r="F71" s="35">
        <v>0</v>
      </c>
      <c r="G71" s="18">
        <f t="shared" si="2"/>
        <v>16954.98</v>
      </c>
    </row>
    <row r="72" spans="1:7" ht="15.5">
      <c r="A72" s="25" t="s">
        <v>35</v>
      </c>
      <c r="B72" s="113">
        <v>1710.1</v>
      </c>
      <c r="C72" s="36">
        <v>3922.59</v>
      </c>
      <c r="D72" s="27">
        <v>54.14</v>
      </c>
      <c r="E72" s="79">
        <v>0</v>
      </c>
      <c r="F72" s="27">
        <v>0</v>
      </c>
      <c r="G72" s="21">
        <f t="shared" si="2"/>
        <v>3976.73</v>
      </c>
    </row>
    <row r="73" spans="1:7" ht="15.5">
      <c r="A73" s="25" t="s">
        <v>15</v>
      </c>
      <c r="B73" s="113">
        <v>0</v>
      </c>
      <c r="C73" s="36">
        <f>97.27+41.55+158.44</f>
        <v>297.26</v>
      </c>
      <c r="D73" s="35">
        <f>2.92+1.76</f>
        <v>4.68</v>
      </c>
      <c r="E73" s="79">
        <v>0</v>
      </c>
      <c r="F73" s="35">
        <v>0</v>
      </c>
      <c r="G73" s="21">
        <f t="shared" si="2"/>
        <v>301.94</v>
      </c>
    </row>
    <row r="74" spans="1:7" ht="15.5">
      <c r="A74" s="29" t="s">
        <v>16</v>
      </c>
      <c r="B74" s="98">
        <f>SUM(B68:B73)</f>
        <v>15366.98</v>
      </c>
      <c r="C74" s="30">
        <f>SUM(C68:C73)</f>
        <v>47584.46</v>
      </c>
      <c r="D74" s="31">
        <f>SUM(D68:D73)</f>
        <v>644.46999999999991</v>
      </c>
      <c r="E74" s="81">
        <f>SUM(E68:E73)</f>
        <v>20522.71</v>
      </c>
      <c r="F74" s="52">
        <f>SUM(F68:F73)</f>
        <v>6770.73</v>
      </c>
      <c r="G74" s="38">
        <f t="shared" si="2"/>
        <v>75522.37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26910.720000000001</v>
      </c>
      <c r="D81" s="19">
        <v>1904.15</v>
      </c>
      <c r="E81" s="18">
        <v>23839.759999999998</v>
      </c>
      <c r="F81" s="56">
        <v>102385.51</v>
      </c>
      <c r="G81" s="18">
        <f>SUM(C81:F81)</f>
        <v>155040.14000000001</v>
      </c>
    </row>
    <row r="82" spans="1:7" ht="15.5">
      <c r="A82" s="29" t="s">
        <v>16</v>
      </c>
      <c r="B82" s="98">
        <f>SUM(B81)</f>
        <v>5787</v>
      </c>
      <c r="C82" s="38">
        <f>SUM(C81)</f>
        <v>26910.720000000001</v>
      </c>
      <c r="D82" s="31">
        <f>SUM(D81)</f>
        <v>1904.15</v>
      </c>
      <c r="E82" s="43">
        <f>SUM(E81)</f>
        <v>23839.759999999998</v>
      </c>
      <c r="F82" s="57">
        <f>SUM(F81)</f>
        <v>102385.51</v>
      </c>
      <c r="G82" s="38">
        <f>SUM(C82:F82)</f>
        <v>155040.14000000001</v>
      </c>
    </row>
    <row r="83" spans="1:7">
      <c r="A83" s="71" t="s">
        <v>76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3721.72</v>
      </c>
      <c r="D90" s="19">
        <v>74.03</v>
      </c>
      <c r="E90" s="35">
        <v>3023.99</v>
      </c>
      <c r="F90" s="51">
        <v>0</v>
      </c>
      <c r="G90" s="18">
        <f t="shared" ref="G90:G95" si="3">SUM(C90:F90)</f>
        <v>6819.74</v>
      </c>
    </row>
    <row r="91" spans="1:7" ht="15.5">
      <c r="A91" s="17" t="s">
        <v>40</v>
      </c>
      <c r="B91" s="92">
        <v>1475.3</v>
      </c>
      <c r="C91" s="18">
        <v>4277.4399999999996</v>
      </c>
      <c r="D91" s="19">
        <v>54.55</v>
      </c>
      <c r="E91" s="34">
        <v>4218.91</v>
      </c>
      <c r="F91" s="19">
        <v>0</v>
      </c>
      <c r="G91" s="18">
        <f t="shared" si="3"/>
        <v>8550.9</v>
      </c>
    </row>
    <row r="92" spans="1:7" ht="15.5">
      <c r="A92" s="17" t="s">
        <v>41</v>
      </c>
      <c r="B92" s="92">
        <v>1475.8</v>
      </c>
      <c r="C92" s="18">
        <v>2648.36</v>
      </c>
      <c r="D92" s="19">
        <v>125.36</v>
      </c>
      <c r="E92" s="35">
        <v>6473.23</v>
      </c>
      <c r="F92" s="19">
        <v>0</v>
      </c>
      <c r="G92" s="18">
        <f t="shared" si="3"/>
        <v>9246.9500000000007</v>
      </c>
    </row>
    <row r="93" spans="1:7" ht="15.5">
      <c r="A93" s="25" t="s">
        <v>42</v>
      </c>
      <c r="B93" s="113">
        <v>1471.9</v>
      </c>
      <c r="C93" s="21">
        <v>3720.2</v>
      </c>
      <c r="D93" s="36">
        <v>53.1</v>
      </c>
      <c r="E93" s="35">
        <v>0</v>
      </c>
      <c r="F93" s="36">
        <v>0</v>
      </c>
      <c r="G93" s="21">
        <f t="shared" si="3"/>
        <v>3773.2999999999997</v>
      </c>
    </row>
    <row r="94" spans="1:7" ht="15.5">
      <c r="A94" s="25" t="s">
        <v>43</v>
      </c>
      <c r="B94" s="113">
        <v>7715.2</v>
      </c>
      <c r="C94" s="21">
        <v>25347.81</v>
      </c>
      <c r="D94" s="36">
        <v>474.99</v>
      </c>
      <c r="E94" s="83">
        <v>6446.04</v>
      </c>
      <c r="F94" s="58">
        <v>0</v>
      </c>
      <c r="G94" s="21">
        <f t="shared" si="3"/>
        <v>32268.840000000004</v>
      </c>
    </row>
    <row r="95" spans="1:7" ht="15.5">
      <c r="A95" s="29" t="s">
        <v>16</v>
      </c>
      <c r="B95" s="92">
        <f>SUM(B90:B94)</f>
        <v>13611.2</v>
      </c>
      <c r="C95" s="38">
        <f>SUM(C90:C94)</f>
        <v>39715.53</v>
      </c>
      <c r="D95" s="31">
        <f>SUM(D90:D94)</f>
        <v>782.03</v>
      </c>
      <c r="E95" s="70">
        <f>SUM(E90:E94)</f>
        <v>20162.169999999998</v>
      </c>
      <c r="F95" s="32">
        <f>SUM(F90:F94)</f>
        <v>0</v>
      </c>
      <c r="G95" s="38">
        <f t="shared" si="3"/>
        <v>60659.729999999996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4876.8599999999997</v>
      </c>
      <c r="D103" s="18">
        <v>55.27</v>
      </c>
      <c r="E103" s="26">
        <v>0</v>
      </c>
      <c r="F103" s="27">
        <v>0</v>
      </c>
      <c r="G103" s="58">
        <f>SUM(C103:F103)</f>
        <v>4932.13</v>
      </c>
    </row>
    <row r="104" spans="1:7" ht="15.5">
      <c r="A104" s="17" t="s">
        <v>46</v>
      </c>
      <c r="B104" s="92">
        <v>1979</v>
      </c>
      <c r="C104" s="18">
        <v>1703.91</v>
      </c>
      <c r="D104" s="19">
        <v>54.23</v>
      </c>
      <c r="E104" s="35">
        <v>3552.37</v>
      </c>
      <c r="F104" s="35">
        <v>0</v>
      </c>
      <c r="G104" s="18">
        <f>SUM(C104:F104)</f>
        <v>5310.51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6580.7699999999995</v>
      </c>
      <c r="D105" s="31">
        <f>SUM(D103:D104)</f>
        <v>109.5</v>
      </c>
      <c r="E105" s="38">
        <f>SUM(E103:E104)</f>
        <v>3552.37</v>
      </c>
      <c r="F105" s="52">
        <f>SUM(F103:F104)</f>
        <v>0</v>
      </c>
      <c r="G105" s="38">
        <f>SUM(C105:F105)</f>
        <v>10242.64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26151.86</v>
      </c>
      <c r="D111" s="61">
        <v>900.72</v>
      </c>
      <c r="E111" s="77">
        <v>22584.94</v>
      </c>
      <c r="F111" s="84">
        <v>73199.839999999997</v>
      </c>
      <c r="G111" s="62">
        <f>SUM(C111:F111)</f>
        <v>122837.36</v>
      </c>
    </row>
    <row r="112" spans="1:7" ht="15.5">
      <c r="A112" s="29" t="s">
        <v>16</v>
      </c>
      <c r="B112" s="92">
        <v>5630.5</v>
      </c>
      <c r="C112" s="30">
        <f>SUM(C111)</f>
        <v>26151.86</v>
      </c>
      <c r="D112" s="31">
        <f>SUM(D111)</f>
        <v>900.72</v>
      </c>
      <c r="E112" s="85">
        <f>SUM(E111)</f>
        <v>22584.94</v>
      </c>
      <c r="F112" s="43">
        <f>SUM(F111)</f>
        <v>73199.839999999997</v>
      </c>
      <c r="G112" s="38">
        <f>SUM(C112:F112)</f>
        <v>122837.36</v>
      </c>
    </row>
    <row r="113" spans="1:7">
      <c r="A113" s="71" t="s">
        <v>77</v>
      </c>
      <c r="B113" s="71"/>
      <c r="C113" s="71"/>
      <c r="D113" s="71"/>
      <c r="E113" s="71"/>
      <c r="F113" s="71"/>
      <c r="G113" s="71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390440.98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14262.519999999997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258163.52999999997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467715.5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G15+G28+G39+G51+G60+G74+G82+G95+G105+G112</f>
        <v>1130582.53</v>
      </c>
      <c r="D119" s="9"/>
      <c r="E119" s="9"/>
      <c r="F119" s="9"/>
      <c r="G119" s="9"/>
    </row>
    <row r="120" spans="1:7" ht="15.5">
      <c r="A120" s="110" t="s">
        <v>52</v>
      </c>
      <c r="B120" s="65"/>
      <c r="C120" s="88">
        <f>C119-C116</f>
        <v>1116320.01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102" t="s">
        <v>60</v>
      </c>
      <c r="B126" s="101">
        <v>109853.3</v>
      </c>
      <c r="C126" s="66"/>
      <c r="D126" s="66"/>
      <c r="E126" s="66"/>
      <c r="F126" s="66"/>
      <c r="G126" s="66"/>
    </row>
    <row r="127" spans="1:7" ht="15.5">
      <c r="A127" s="66"/>
      <c r="B127" s="66"/>
      <c r="C127" s="66"/>
      <c r="D127" s="66"/>
      <c r="E127" s="66"/>
      <c r="F127" s="66"/>
      <c r="G127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G127"/>
  <sheetViews>
    <sheetView workbookViewId="0">
      <selection activeCell="J18" sqref="J18"/>
    </sheetView>
  </sheetViews>
  <sheetFormatPr defaultRowHeight="14"/>
  <cols>
    <col min="1" max="1" width="25.83203125" customWidth="1"/>
    <col min="2" max="2" width="16.08203125" customWidth="1"/>
    <col min="3" max="3" width="17.25" customWidth="1"/>
    <col min="4" max="4" width="14.75" customWidth="1"/>
    <col min="5" max="5" width="11.33203125" customWidth="1"/>
    <col min="6" max="6" width="15.75" customWidth="1"/>
    <col min="7" max="7" width="18.582031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70</v>
      </c>
      <c r="B2" s="89"/>
      <c r="C2" s="6"/>
      <c r="D2" s="6"/>
      <c r="E2" s="6"/>
      <c r="F2" s="6"/>
      <c r="G2" s="118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12062.42</v>
      </c>
      <c r="D8" s="19">
        <v>335.57</v>
      </c>
      <c r="E8" s="67">
        <v>4000.23</v>
      </c>
      <c r="F8" s="20">
        <v>1114.32</v>
      </c>
      <c r="G8" s="21">
        <f t="shared" ref="G8:G15" si="0">SUM(C8:F8)</f>
        <v>17512.54</v>
      </c>
    </row>
    <row r="9" spans="1:7" ht="15.5">
      <c r="A9" s="17" t="s">
        <v>10</v>
      </c>
      <c r="B9" s="92">
        <v>5338.3</v>
      </c>
      <c r="C9" s="18">
        <v>27609.02</v>
      </c>
      <c r="D9" s="19">
        <v>3573.46</v>
      </c>
      <c r="E9" s="67">
        <v>7667.18</v>
      </c>
      <c r="F9" s="22">
        <v>11749.76</v>
      </c>
      <c r="G9" s="18">
        <f t="shared" si="0"/>
        <v>50599.420000000006</v>
      </c>
    </row>
    <row r="10" spans="1:7" ht="15.5">
      <c r="A10" s="17" t="s">
        <v>11</v>
      </c>
      <c r="B10" s="92">
        <v>7223.3</v>
      </c>
      <c r="C10" s="18">
        <v>31730.49</v>
      </c>
      <c r="D10" s="19">
        <v>988.96</v>
      </c>
      <c r="E10" s="67">
        <v>14095.28</v>
      </c>
      <c r="F10" s="23">
        <v>30225.52</v>
      </c>
      <c r="G10" s="18">
        <f t="shared" si="0"/>
        <v>77040.25</v>
      </c>
    </row>
    <row r="11" spans="1:7" ht="15.5">
      <c r="A11" s="17" t="s">
        <v>12</v>
      </c>
      <c r="B11" s="92">
        <v>5395</v>
      </c>
      <c r="C11" s="18">
        <v>36108.980000000003</v>
      </c>
      <c r="D11" s="19">
        <v>1298.98</v>
      </c>
      <c r="E11" s="67">
        <v>16638.47</v>
      </c>
      <c r="F11" s="22">
        <v>107177.58</v>
      </c>
      <c r="G11" s="18">
        <f t="shared" si="0"/>
        <v>161224.01</v>
      </c>
    </row>
    <row r="12" spans="1:7" ht="15.5">
      <c r="A12" s="17" t="s">
        <v>13</v>
      </c>
      <c r="B12" s="92">
        <v>3856.3</v>
      </c>
      <c r="C12" s="18">
        <v>11125.24</v>
      </c>
      <c r="D12" s="19">
        <v>170.39</v>
      </c>
      <c r="E12" s="67">
        <v>22919.23</v>
      </c>
      <c r="F12" s="22">
        <v>4588.29</v>
      </c>
      <c r="G12" s="18">
        <f t="shared" si="0"/>
        <v>38803.15</v>
      </c>
    </row>
    <row r="13" spans="1:7" ht="15.5">
      <c r="A13" s="17" t="s">
        <v>14</v>
      </c>
      <c r="B13" s="92">
        <v>3917.53</v>
      </c>
      <c r="C13" s="19">
        <v>20783.36</v>
      </c>
      <c r="D13" s="18">
        <v>554.41999999999996</v>
      </c>
      <c r="E13" s="68">
        <v>0</v>
      </c>
      <c r="F13" s="24">
        <v>0</v>
      </c>
      <c r="G13" s="18">
        <f t="shared" si="0"/>
        <v>21337.78</v>
      </c>
    </row>
    <row r="14" spans="1:7" ht="15.5">
      <c r="A14" s="25" t="s">
        <v>15</v>
      </c>
      <c r="B14" s="113">
        <v>0</v>
      </c>
      <c r="C14" s="26">
        <f>259.26+104.39+0.02+41.38+4.63+0.4</f>
        <v>410.07999999999993</v>
      </c>
      <c r="D14" s="27">
        <f>2.72+0.03</f>
        <v>2.75</v>
      </c>
      <c r="E14" s="69">
        <v>0</v>
      </c>
      <c r="F14" s="28">
        <v>0</v>
      </c>
      <c r="G14" s="27">
        <f t="shared" si="0"/>
        <v>412.82999999999993</v>
      </c>
    </row>
    <row r="15" spans="1:7" ht="15.5">
      <c r="A15" s="29" t="s">
        <v>16</v>
      </c>
      <c r="B15" s="92">
        <f>SUM(B8:B14)</f>
        <v>28484.53</v>
      </c>
      <c r="C15" s="30">
        <f>SUM(C8:C14)</f>
        <v>139829.59</v>
      </c>
      <c r="D15" s="31">
        <f>SUM(D8:D14)</f>
        <v>6924.53</v>
      </c>
      <c r="E15" s="70">
        <f>SUM(E8:E14)</f>
        <v>65320.39</v>
      </c>
      <c r="F15" s="32">
        <f>SUM(F8:F14)</f>
        <v>154855.47</v>
      </c>
      <c r="G15" s="33">
        <f t="shared" si="0"/>
        <v>366929.98</v>
      </c>
    </row>
    <row r="16" spans="1:7">
      <c r="A16" s="71" t="s">
        <v>73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6034.24</v>
      </c>
      <c r="D24" s="19">
        <v>64.650000000000006</v>
      </c>
      <c r="E24" s="73">
        <v>9851.43</v>
      </c>
      <c r="F24" s="35">
        <v>0</v>
      </c>
      <c r="G24" s="21">
        <f>SUM(C24:F24)</f>
        <v>15950.32</v>
      </c>
    </row>
    <row r="25" spans="1:7" ht="15.5">
      <c r="A25" s="17" t="s">
        <v>19</v>
      </c>
      <c r="B25" s="92">
        <v>3379.8</v>
      </c>
      <c r="C25" s="18">
        <v>16471.52</v>
      </c>
      <c r="D25" s="19">
        <v>224.59</v>
      </c>
      <c r="E25" s="74">
        <v>14508.25</v>
      </c>
      <c r="F25" s="19">
        <v>4129.76</v>
      </c>
      <c r="G25" s="18">
        <f>SUM(C25:F25)</f>
        <v>35334.120000000003</v>
      </c>
    </row>
    <row r="26" spans="1:7" ht="15.5">
      <c r="A26" s="25" t="s">
        <v>20</v>
      </c>
      <c r="B26" s="113">
        <v>3569.01</v>
      </c>
      <c r="C26" s="21">
        <v>25613.52</v>
      </c>
      <c r="D26" s="36">
        <v>1061.04</v>
      </c>
      <c r="E26" s="73">
        <v>16395.95</v>
      </c>
      <c r="F26" s="37">
        <v>19354.79</v>
      </c>
      <c r="G26" s="21">
        <f>SUM(C26:F26)</f>
        <v>62425.3</v>
      </c>
    </row>
    <row r="27" spans="1:7" ht="15.5">
      <c r="A27" s="25" t="s">
        <v>15</v>
      </c>
      <c r="B27" s="113">
        <v>0</v>
      </c>
      <c r="C27" s="21">
        <f>121.49</f>
        <v>121.49</v>
      </c>
      <c r="D27" s="36">
        <f>3.19</f>
        <v>3.19</v>
      </c>
      <c r="E27" s="28">
        <v>0</v>
      </c>
      <c r="F27" s="36">
        <v>0</v>
      </c>
      <c r="G27" s="21">
        <f>SUM(C27:F27)</f>
        <v>124.67999999999999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48240.77</v>
      </c>
      <c r="D28" s="31">
        <f>SUM(D24:D27)</f>
        <v>1353.47</v>
      </c>
      <c r="E28" s="70">
        <f>SUM(E24:E27)</f>
        <v>40755.630000000005</v>
      </c>
      <c r="F28" s="32">
        <f>SUM(F24:F27)</f>
        <v>23484.550000000003</v>
      </c>
      <c r="G28" s="38">
        <f>SUM(C28:F28)</f>
        <v>113834.42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20628.04</v>
      </c>
      <c r="D38" s="19">
        <v>812.1</v>
      </c>
      <c r="E38" s="75">
        <v>6599.51</v>
      </c>
      <c r="F38" s="18">
        <v>1789.34</v>
      </c>
      <c r="G38" s="18">
        <f>SUM(C38:F38)</f>
        <v>29828.99</v>
      </c>
    </row>
    <row r="39" spans="1:7" ht="15.5">
      <c r="A39" s="29" t="s">
        <v>16</v>
      </c>
      <c r="B39" s="97">
        <f>SUM(B38)</f>
        <v>5359.66</v>
      </c>
      <c r="C39" s="38">
        <f>SUM(C38)</f>
        <v>20628.04</v>
      </c>
      <c r="D39" s="31">
        <f>SUM(D38)</f>
        <v>812.1</v>
      </c>
      <c r="E39" s="76">
        <f>SUM(E38)</f>
        <v>6599.51</v>
      </c>
      <c r="F39" s="43">
        <f>SUM(F38)</f>
        <v>1789.34</v>
      </c>
      <c r="G39" s="38">
        <f>SUM(C39:F39)</f>
        <v>29828.99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20585.12</v>
      </c>
      <c r="D46" s="19">
        <v>481.8</v>
      </c>
      <c r="E46" s="77">
        <v>9178.23</v>
      </c>
      <c r="F46" s="44">
        <v>6293.84</v>
      </c>
      <c r="G46" s="18">
        <f t="shared" ref="G46:G51" si="1">SUM(C46:F46)</f>
        <v>36538.99</v>
      </c>
    </row>
    <row r="47" spans="1:7" ht="15.5">
      <c r="A47" s="45" t="s">
        <v>25</v>
      </c>
      <c r="B47" s="114">
        <v>4352.3999999999996</v>
      </c>
      <c r="C47" s="46">
        <v>10908.56</v>
      </c>
      <c r="D47" s="47">
        <v>474.88</v>
      </c>
      <c r="E47" s="78">
        <v>9095.4500000000007</v>
      </c>
      <c r="F47" s="47">
        <v>13506.36</v>
      </c>
      <c r="G47" s="46">
        <f t="shared" si="1"/>
        <v>33985.25</v>
      </c>
    </row>
    <row r="48" spans="1:7" ht="15.5">
      <c r="A48" s="17" t="s">
        <v>26</v>
      </c>
      <c r="B48" s="92">
        <v>4367</v>
      </c>
      <c r="C48" s="18">
        <v>22196.95</v>
      </c>
      <c r="D48" s="19">
        <v>1729</v>
      </c>
      <c r="E48" s="77">
        <v>9163.06</v>
      </c>
      <c r="F48" s="19">
        <v>81713.05</v>
      </c>
      <c r="G48" s="18">
        <f t="shared" si="1"/>
        <v>114802.06</v>
      </c>
    </row>
    <row r="49" spans="1:7" ht="15.5">
      <c r="A49" s="17" t="s">
        <v>27</v>
      </c>
      <c r="B49" s="92">
        <v>4386</v>
      </c>
      <c r="C49" s="18">
        <v>15914.89</v>
      </c>
      <c r="D49" s="18">
        <v>729.73</v>
      </c>
      <c r="E49" s="77">
        <v>2301.73</v>
      </c>
      <c r="F49" s="18">
        <v>9999.31</v>
      </c>
      <c r="G49" s="18">
        <f t="shared" si="1"/>
        <v>28945.659999999996</v>
      </c>
    </row>
    <row r="50" spans="1:7" ht="15.5">
      <c r="A50" s="25" t="s">
        <v>15</v>
      </c>
      <c r="B50" s="92">
        <v>0</v>
      </c>
      <c r="C50" s="26">
        <f>411.4</f>
        <v>411.4</v>
      </c>
      <c r="D50" s="27">
        <v>3.7</v>
      </c>
      <c r="E50" s="79">
        <v>0</v>
      </c>
      <c r="F50" s="27">
        <v>0</v>
      </c>
      <c r="G50" s="27">
        <f t="shared" si="1"/>
        <v>415.09999999999997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70016.92</v>
      </c>
      <c r="D51" s="31">
        <f>SUM(D46:D50)</f>
        <v>3419.11</v>
      </c>
      <c r="E51" s="70">
        <f>SUM(E46:E50)</f>
        <v>29738.469999999998</v>
      </c>
      <c r="F51" s="48">
        <f>SUM(F46:F50)</f>
        <v>111512.56</v>
      </c>
      <c r="G51" s="38">
        <f t="shared" si="1"/>
        <v>214687.06</v>
      </c>
    </row>
    <row r="52" spans="1:7">
      <c r="A52" s="71" t="s">
        <v>74</v>
      </c>
      <c r="B52" s="71"/>
      <c r="C52" s="71"/>
      <c r="D52" s="71"/>
      <c r="E52" s="71"/>
      <c r="F52" s="71"/>
      <c r="G52" s="71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9205.7000000000007</v>
      </c>
      <c r="D59" s="19">
        <v>257.89999999999998</v>
      </c>
      <c r="E59" s="49">
        <v>0</v>
      </c>
      <c r="F59" s="35">
        <v>0</v>
      </c>
      <c r="G59" s="18">
        <f>SUM(C59:F59)</f>
        <v>9463.6</v>
      </c>
    </row>
    <row r="60" spans="1:7" ht="15.5">
      <c r="A60" s="29" t="s">
        <v>16</v>
      </c>
      <c r="B60" s="98">
        <f>SUM(B59)</f>
        <v>4163.2</v>
      </c>
      <c r="C60" s="38">
        <f>SUM(C59)</f>
        <v>9205.7000000000007</v>
      </c>
      <c r="D60" s="31">
        <f>SUM(D59)</f>
        <v>257.89999999999998</v>
      </c>
      <c r="E60" s="50">
        <f>SUM(E59)</f>
        <v>0</v>
      </c>
      <c r="F60" s="50">
        <v>0</v>
      </c>
      <c r="G60" s="38">
        <f>SUM(C60:F60)</f>
        <v>9463.6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10609.25</v>
      </c>
      <c r="D68" s="19">
        <v>133.80000000000001</v>
      </c>
      <c r="E68" s="77">
        <v>15141.23</v>
      </c>
      <c r="F68" s="51">
        <v>5570.73</v>
      </c>
      <c r="G68" s="18">
        <f t="shared" ref="G68:G74" si="2">SUM(C68:F68)</f>
        <v>31455.01</v>
      </c>
    </row>
    <row r="69" spans="1:7" ht="15.5">
      <c r="A69" s="17" t="s">
        <v>32</v>
      </c>
      <c r="B69" s="92">
        <v>3353.2</v>
      </c>
      <c r="C69" s="18">
        <v>10686.93</v>
      </c>
      <c r="D69" s="19">
        <v>266.08999999999997</v>
      </c>
      <c r="E69" s="77">
        <v>0</v>
      </c>
      <c r="F69" s="51">
        <v>0</v>
      </c>
      <c r="G69" s="18">
        <f t="shared" si="2"/>
        <v>10953.02</v>
      </c>
    </row>
    <row r="70" spans="1:7" ht="15.5">
      <c r="A70" s="17" t="s">
        <v>33</v>
      </c>
      <c r="B70" s="92">
        <v>2205.1</v>
      </c>
      <c r="C70" s="18">
        <v>7876.81</v>
      </c>
      <c r="D70" s="19">
        <v>86.44</v>
      </c>
      <c r="E70" s="77">
        <v>0</v>
      </c>
      <c r="F70" s="51">
        <v>0</v>
      </c>
      <c r="G70" s="18">
        <f t="shared" si="2"/>
        <v>7963.25</v>
      </c>
    </row>
    <row r="71" spans="1:7" ht="15.5">
      <c r="A71" s="17" t="s">
        <v>34</v>
      </c>
      <c r="B71" s="92">
        <v>4173.4799999999996</v>
      </c>
      <c r="C71" s="19">
        <v>14719.39</v>
      </c>
      <c r="D71" s="18">
        <v>184.35</v>
      </c>
      <c r="E71" s="80">
        <v>0</v>
      </c>
      <c r="F71" s="35">
        <v>0</v>
      </c>
      <c r="G71" s="18">
        <f t="shared" si="2"/>
        <v>14903.74</v>
      </c>
    </row>
    <row r="72" spans="1:7" ht="15.5">
      <c r="A72" s="25" t="s">
        <v>35</v>
      </c>
      <c r="B72" s="113">
        <v>1710.1</v>
      </c>
      <c r="C72" s="36">
        <v>3555.13</v>
      </c>
      <c r="D72" s="27">
        <v>91.48</v>
      </c>
      <c r="E72" s="79">
        <v>0</v>
      </c>
      <c r="F72" s="27">
        <v>0</v>
      </c>
      <c r="G72" s="21">
        <f t="shared" si="2"/>
        <v>3646.61</v>
      </c>
    </row>
    <row r="73" spans="1:7" ht="15.5">
      <c r="A73" s="25" t="s">
        <v>15</v>
      </c>
      <c r="B73" s="113">
        <v>0</v>
      </c>
      <c r="C73" s="36">
        <f>115.41+60.53+185.91+165.67</f>
        <v>527.52</v>
      </c>
      <c r="D73" s="35">
        <f>3.05+1.76+4.45+5.54</f>
        <v>14.8</v>
      </c>
      <c r="E73" s="79">
        <v>0</v>
      </c>
      <c r="F73" s="35">
        <v>0</v>
      </c>
      <c r="G73" s="21">
        <f t="shared" si="2"/>
        <v>542.31999999999994</v>
      </c>
    </row>
    <row r="74" spans="1:7" ht="15.5">
      <c r="A74" s="29" t="s">
        <v>16</v>
      </c>
      <c r="B74" s="98">
        <f>SUM(B68:B73)</f>
        <v>15366.98</v>
      </c>
      <c r="C74" s="30">
        <f>SUM(C68:C73)</f>
        <v>47975.03</v>
      </c>
      <c r="D74" s="31">
        <f>SUM(D68:D73)</f>
        <v>776.95999999999992</v>
      </c>
      <c r="E74" s="81">
        <f>SUM(E68:E73)</f>
        <v>15141.23</v>
      </c>
      <c r="F74" s="52">
        <f>SUM(F68:F73)</f>
        <v>5570.73</v>
      </c>
      <c r="G74" s="38">
        <f t="shared" si="2"/>
        <v>69463.95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29114.3</v>
      </c>
      <c r="D81" s="19">
        <v>1816.04</v>
      </c>
      <c r="E81" s="18">
        <v>19607.91</v>
      </c>
      <c r="F81" s="56">
        <v>102245.02</v>
      </c>
      <c r="G81" s="18">
        <f>SUM(C81:F81)</f>
        <v>152783.27000000002</v>
      </c>
    </row>
    <row r="82" spans="1:7" ht="15.5">
      <c r="A82" s="29" t="s">
        <v>16</v>
      </c>
      <c r="B82" s="98">
        <f>SUM(B81)</f>
        <v>5787</v>
      </c>
      <c r="C82" s="38">
        <f>SUM(C81)</f>
        <v>29114.3</v>
      </c>
      <c r="D82" s="31">
        <f>SUM(D81)</f>
        <v>1816.04</v>
      </c>
      <c r="E82" s="43">
        <f>SUM(E81)</f>
        <v>19607.91</v>
      </c>
      <c r="F82" s="57">
        <f>SUM(F81)</f>
        <v>102245.02</v>
      </c>
      <c r="G82" s="38">
        <f>SUM(C82:F82)</f>
        <v>152783.27000000002</v>
      </c>
    </row>
    <row r="83" spans="1:7">
      <c r="A83" s="71" t="s">
        <v>71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3766.41</v>
      </c>
      <c r="D90" s="19">
        <v>66.739999999999995</v>
      </c>
      <c r="E90" s="35">
        <v>3023.99</v>
      </c>
      <c r="F90" s="51">
        <v>0</v>
      </c>
      <c r="G90" s="18">
        <f t="shared" ref="G90:G95" si="3">SUM(C90:F90)</f>
        <v>6857.1399999999994</v>
      </c>
    </row>
    <row r="91" spans="1:7" ht="15.5">
      <c r="A91" s="17" t="s">
        <v>40</v>
      </c>
      <c r="B91" s="92">
        <v>1475.3</v>
      </c>
      <c r="C91" s="18">
        <v>4583.16</v>
      </c>
      <c r="D91" s="19">
        <v>230.76</v>
      </c>
      <c r="E91" s="34">
        <v>4689.4399999999996</v>
      </c>
      <c r="F91" s="19">
        <v>0</v>
      </c>
      <c r="G91" s="18">
        <f t="shared" si="3"/>
        <v>9503.36</v>
      </c>
    </row>
    <row r="92" spans="1:7" ht="15.5">
      <c r="A92" s="17" t="s">
        <v>41</v>
      </c>
      <c r="B92" s="92">
        <v>1475.8</v>
      </c>
      <c r="C92" s="18">
        <v>8325.69</v>
      </c>
      <c r="D92" s="19">
        <v>198.03</v>
      </c>
      <c r="E92" s="35">
        <v>0</v>
      </c>
      <c r="F92" s="19">
        <v>0</v>
      </c>
      <c r="G92" s="18">
        <f t="shared" si="3"/>
        <v>8523.7200000000012</v>
      </c>
    </row>
    <row r="93" spans="1:7" ht="15.5">
      <c r="A93" s="25" t="s">
        <v>42</v>
      </c>
      <c r="B93" s="113">
        <v>1471.9</v>
      </c>
      <c r="C93" s="21">
        <v>3651.03</v>
      </c>
      <c r="D93" s="36">
        <v>28.7</v>
      </c>
      <c r="E93" s="35">
        <v>0</v>
      </c>
      <c r="F93" s="36">
        <v>0</v>
      </c>
      <c r="G93" s="21">
        <f t="shared" si="3"/>
        <v>3679.73</v>
      </c>
    </row>
    <row r="94" spans="1:7" ht="15.5">
      <c r="A94" s="25" t="s">
        <v>43</v>
      </c>
      <c r="B94" s="113">
        <v>7715.2</v>
      </c>
      <c r="C94" s="21">
        <v>27710.13</v>
      </c>
      <c r="D94" s="36">
        <v>717.16</v>
      </c>
      <c r="E94" s="83">
        <v>6537.06</v>
      </c>
      <c r="F94" s="58">
        <v>0</v>
      </c>
      <c r="G94" s="21">
        <f t="shared" si="3"/>
        <v>34964.35</v>
      </c>
    </row>
    <row r="95" spans="1:7" ht="15.5">
      <c r="A95" s="29" t="s">
        <v>16</v>
      </c>
      <c r="B95" s="92">
        <f>SUM(B90:B94)</f>
        <v>13611.2</v>
      </c>
      <c r="C95" s="38">
        <f>SUM(C90:C94)</f>
        <v>48036.42</v>
      </c>
      <c r="D95" s="31">
        <f>SUM(D90:D94)</f>
        <v>1241.3899999999999</v>
      </c>
      <c r="E95" s="70">
        <f>SUM(E90:E94)</f>
        <v>14250.49</v>
      </c>
      <c r="F95" s="32">
        <f>SUM(F90:F94)</f>
        <v>0</v>
      </c>
      <c r="G95" s="38">
        <f t="shared" si="3"/>
        <v>63528.299999999996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10588.65</v>
      </c>
      <c r="D103" s="18">
        <v>387.71</v>
      </c>
      <c r="E103" s="26">
        <v>0</v>
      </c>
      <c r="F103" s="27">
        <v>0</v>
      </c>
      <c r="G103" s="58">
        <f>SUM(C103:F103)</f>
        <v>10976.359999999999</v>
      </c>
    </row>
    <row r="104" spans="1:7" ht="15.5">
      <c r="A104" s="17" t="s">
        <v>46</v>
      </c>
      <c r="B104" s="92">
        <v>1979</v>
      </c>
      <c r="C104" s="18">
        <v>6822.35</v>
      </c>
      <c r="D104" s="19">
        <v>190.17</v>
      </c>
      <c r="E104" s="35">
        <v>0</v>
      </c>
      <c r="F104" s="35">
        <v>0</v>
      </c>
      <c r="G104" s="18">
        <f>SUM(C104:F104)</f>
        <v>7012.52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17411</v>
      </c>
      <c r="D105" s="31">
        <f>SUM(D103:D104)</f>
        <v>577.88</v>
      </c>
      <c r="E105" s="38">
        <f>SUM(E103:E104)</f>
        <v>0</v>
      </c>
      <c r="F105" s="52">
        <f>SUM(F103:F104)</f>
        <v>0</v>
      </c>
      <c r="G105" s="38">
        <f>SUM(C105:F105)</f>
        <v>17988.88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20224.060000000001</v>
      </c>
      <c r="D111" s="61">
        <v>1319.32</v>
      </c>
      <c r="E111" s="77">
        <v>22584.94</v>
      </c>
      <c r="F111" s="84">
        <v>73476.679999999993</v>
      </c>
      <c r="G111" s="62">
        <f>SUM(C111:F111)</f>
        <v>117605</v>
      </c>
    </row>
    <row r="112" spans="1:7" ht="15.5">
      <c r="A112" s="29" t="s">
        <v>16</v>
      </c>
      <c r="B112" s="92">
        <v>5630.5</v>
      </c>
      <c r="C112" s="30">
        <f>SUM(C111)</f>
        <v>20224.060000000001</v>
      </c>
      <c r="D112" s="31">
        <f>SUM(D111)</f>
        <v>1319.32</v>
      </c>
      <c r="E112" s="85">
        <f>SUM(E111)</f>
        <v>22584.94</v>
      </c>
      <c r="F112" s="43">
        <f>SUM(F111)</f>
        <v>73476.679999999993</v>
      </c>
      <c r="G112" s="38">
        <f>SUM(C112:F112)</f>
        <v>117605</v>
      </c>
    </row>
    <row r="113" spans="1:7">
      <c r="A113" s="71" t="s">
        <v>72</v>
      </c>
      <c r="B113" s="71"/>
      <c r="C113" s="71"/>
      <c r="D113" s="71"/>
      <c r="E113" s="71"/>
      <c r="F113" s="71"/>
      <c r="G113" s="71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450681.83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18498.7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213998.57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472934.35000000003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G15+G28+G39+G51+G60+G74+G82+G95+G105+G112</f>
        <v>1156113.45</v>
      </c>
      <c r="D119" s="9"/>
      <c r="E119" s="9"/>
      <c r="F119" s="9"/>
      <c r="G119" s="9"/>
    </row>
    <row r="120" spans="1:7" ht="15.5">
      <c r="A120" s="110" t="s">
        <v>52</v>
      </c>
      <c r="B120" s="65"/>
      <c r="C120" s="88">
        <f>C119-C116</f>
        <v>1137614.75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102" t="s">
        <v>60</v>
      </c>
      <c r="B126" s="101">
        <v>109853.3</v>
      </c>
      <c r="C126" s="66"/>
      <c r="D126" s="66"/>
      <c r="E126" s="66"/>
      <c r="F126" s="66"/>
      <c r="G126" s="66"/>
    </row>
    <row r="127" spans="1:7" ht="15.5">
      <c r="A127" s="66"/>
      <c r="B127" s="66"/>
      <c r="C127" s="66"/>
      <c r="D127" s="66"/>
      <c r="E127" s="66"/>
      <c r="F127" s="66"/>
      <c r="G127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7"/>
  <sheetViews>
    <sheetView workbookViewId="0">
      <selection sqref="A1:G142"/>
    </sheetView>
  </sheetViews>
  <sheetFormatPr defaultRowHeight="14"/>
  <cols>
    <col min="1" max="1" width="28.5" customWidth="1"/>
    <col min="2" max="2" width="16.08203125" customWidth="1"/>
    <col min="3" max="3" width="15" customWidth="1"/>
    <col min="4" max="4" width="14.25" customWidth="1"/>
    <col min="5" max="5" width="12.25" customWidth="1"/>
    <col min="6" max="6" width="13" customWidth="1"/>
    <col min="7" max="7" width="17.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115" t="s">
        <v>69</v>
      </c>
      <c r="B2" s="116"/>
      <c r="C2" s="117"/>
      <c r="D2" s="117"/>
      <c r="E2" s="117"/>
      <c r="F2" s="117"/>
      <c r="G2" s="118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8279.2900000000009</v>
      </c>
      <c r="D8" s="19">
        <v>368.9</v>
      </c>
      <c r="E8" s="67">
        <v>2315.7800000000002</v>
      </c>
      <c r="F8" s="20">
        <v>3294.15</v>
      </c>
      <c r="G8" s="21">
        <f t="shared" ref="G8:G15" si="0">SUM(C8:F8)</f>
        <v>14258.12</v>
      </c>
    </row>
    <row r="9" spans="1:7" ht="15.5">
      <c r="A9" s="17" t="s">
        <v>10</v>
      </c>
      <c r="B9" s="92">
        <v>5338.3</v>
      </c>
      <c r="C9" s="18">
        <v>29684.53</v>
      </c>
      <c r="D9" s="19">
        <v>3392.12</v>
      </c>
      <c r="E9" s="67">
        <v>7667.18</v>
      </c>
      <c r="F9" s="22">
        <v>11884.85</v>
      </c>
      <c r="G9" s="18">
        <f t="shared" si="0"/>
        <v>52628.68</v>
      </c>
    </row>
    <row r="10" spans="1:7" ht="15.5">
      <c r="A10" s="17" t="s">
        <v>11</v>
      </c>
      <c r="B10" s="92">
        <v>7223.3</v>
      </c>
      <c r="C10" s="18">
        <v>20967.84</v>
      </c>
      <c r="D10" s="19">
        <v>947.99</v>
      </c>
      <c r="E10" s="67">
        <v>12119.08</v>
      </c>
      <c r="F10" s="23">
        <v>33217.35</v>
      </c>
      <c r="G10" s="18">
        <f t="shared" si="0"/>
        <v>67252.260000000009</v>
      </c>
    </row>
    <row r="11" spans="1:7" ht="15.5">
      <c r="A11" s="17" t="s">
        <v>12</v>
      </c>
      <c r="B11" s="92">
        <v>5395</v>
      </c>
      <c r="C11" s="18">
        <v>30334.44</v>
      </c>
      <c r="D11" s="19">
        <v>1126.28</v>
      </c>
      <c r="E11" s="67">
        <v>15468.31</v>
      </c>
      <c r="F11" s="22">
        <v>107824.84</v>
      </c>
      <c r="G11" s="18">
        <f t="shared" si="0"/>
        <v>154753.87</v>
      </c>
    </row>
    <row r="12" spans="1:7" ht="15.5">
      <c r="A12" s="17" t="s">
        <v>13</v>
      </c>
      <c r="B12" s="92">
        <v>3856.3</v>
      </c>
      <c r="C12" s="18">
        <v>12231.87</v>
      </c>
      <c r="D12" s="19">
        <v>244.6</v>
      </c>
      <c r="E12" s="67">
        <v>17829.78</v>
      </c>
      <c r="F12" s="22">
        <v>4303.38</v>
      </c>
      <c r="G12" s="18">
        <f t="shared" si="0"/>
        <v>34609.629999999997</v>
      </c>
    </row>
    <row r="13" spans="1:7" ht="15.5">
      <c r="A13" s="17" t="s">
        <v>14</v>
      </c>
      <c r="B13" s="92">
        <v>3917.53</v>
      </c>
      <c r="C13" s="19">
        <v>12863.43</v>
      </c>
      <c r="D13" s="18">
        <v>372.32</v>
      </c>
      <c r="E13" s="68">
        <v>0</v>
      </c>
      <c r="F13" s="24">
        <v>0</v>
      </c>
      <c r="G13" s="18">
        <f t="shared" si="0"/>
        <v>13235.75</v>
      </c>
    </row>
    <row r="14" spans="1:7" ht="15.5">
      <c r="A14" s="25" t="s">
        <v>15</v>
      </c>
      <c r="B14" s="113">
        <v>0</v>
      </c>
      <c r="C14" s="26">
        <v>197.54</v>
      </c>
      <c r="D14" s="27">
        <v>1.18</v>
      </c>
      <c r="E14" s="69">
        <v>0</v>
      </c>
      <c r="F14" s="28">
        <v>0</v>
      </c>
      <c r="G14" s="27">
        <f t="shared" si="0"/>
        <v>198.72</v>
      </c>
    </row>
    <row r="15" spans="1:7" ht="15.5">
      <c r="A15" s="29" t="s">
        <v>16</v>
      </c>
      <c r="B15" s="92">
        <f>SUM(B8:B14)</f>
        <v>28484.53</v>
      </c>
      <c r="C15" s="30">
        <f>SUM(C8:C14)</f>
        <v>114558.93999999999</v>
      </c>
      <c r="D15" s="31">
        <f>SUM(D8:D14)</f>
        <v>6453.39</v>
      </c>
      <c r="E15" s="70">
        <f>SUM(E8:E14)</f>
        <v>55400.13</v>
      </c>
      <c r="F15" s="32">
        <f>SUM(F8:F14)</f>
        <v>160524.57</v>
      </c>
      <c r="G15" s="33">
        <f t="shared" si="0"/>
        <v>336937.03</v>
      </c>
    </row>
    <row r="16" spans="1:7">
      <c r="A16" s="71" t="s">
        <v>65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4050.7</v>
      </c>
      <c r="D24" s="19">
        <v>83.55</v>
      </c>
      <c r="E24" s="73">
        <v>8602.41</v>
      </c>
      <c r="F24" s="35">
        <v>7617.48</v>
      </c>
      <c r="G24" s="21">
        <f>SUM(C24:F24)</f>
        <v>20354.14</v>
      </c>
    </row>
    <row r="25" spans="1:7" ht="15.5">
      <c r="A25" s="17" t="s">
        <v>19</v>
      </c>
      <c r="B25" s="92">
        <v>3379.8</v>
      </c>
      <c r="C25" s="18">
        <v>7670.84</v>
      </c>
      <c r="D25" s="19">
        <v>417.26</v>
      </c>
      <c r="E25" s="74">
        <v>14508.25</v>
      </c>
      <c r="F25" s="19">
        <v>4913.63</v>
      </c>
      <c r="G25" s="18">
        <f>SUM(C25:F25)</f>
        <v>27509.98</v>
      </c>
    </row>
    <row r="26" spans="1:7" ht="15.5">
      <c r="A26" s="25" t="s">
        <v>20</v>
      </c>
      <c r="B26" s="113">
        <v>3569.01</v>
      </c>
      <c r="C26" s="21">
        <v>20927.759999999998</v>
      </c>
      <c r="D26" s="36">
        <v>1043.3499999999999</v>
      </c>
      <c r="E26" s="73">
        <v>10255.24</v>
      </c>
      <c r="F26" s="37">
        <v>19361.3</v>
      </c>
      <c r="G26" s="21">
        <f>SUM(C26:F26)</f>
        <v>51587.649999999994</v>
      </c>
    </row>
    <row r="27" spans="1:7" ht="15.5">
      <c r="A27" s="25" t="s">
        <v>15</v>
      </c>
      <c r="B27" s="113">
        <v>0</v>
      </c>
      <c r="C27" s="21">
        <v>712.84</v>
      </c>
      <c r="D27" s="36">
        <v>25.35</v>
      </c>
      <c r="E27" s="28">
        <v>0</v>
      </c>
      <c r="F27" s="36">
        <v>0</v>
      </c>
      <c r="G27" s="21">
        <f>SUM(C27:F27)</f>
        <v>738.19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33362.14</v>
      </c>
      <c r="D28" s="31">
        <f>SUM(D24:D27)</f>
        <v>1569.5099999999998</v>
      </c>
      <c r="E28" s="70">
        <f>SUM(E24:E27)</f>
        <v>33365.9</v>
      </c>
      <c r="F28" s="32">
        <f>SUM(F24:F27)</f>
        <v>31892.41</v>
      </c>
      <c r="G28" s="38">
        <f>SUM(C28:F28)</f>
        <v>100189.96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24997.85</v>
      </c>
      <c r="D38" s="19">
        <v>1140.26</v>
      </c>
      <c r="E38" s="75">
        <v>4998.76</v>
      </c>
      <c r="F38" s="18">
        <v>8275.68</v>
      </c>
      <c r="G38" s="18">
        <f>SUM(C38:F38)</f>
        <v>39412.549999999996</v>
      </c>
    </row>
    <row r="39" spans="1:7" ht="15.5">
      <c r="A39" s="29" t="s">
        <v>16</v>
      </c>
      <c r="B39" s="97">
        <f>SUM(B38)</f>
        <v>5359.66</v>
      </c>
      <c r="C39" s="38">
        <f>SUM(C38)</f>
        <v>24997.85</v>
      </c>
      <c r="D39" s="31">
        <f>SUM(D38)</f>
        <v>1140.26</v>
      </c>
      <c r="E39" s="76">
        <f>SUM(E38)</f>
        <v>4998.76</v>
      </c>
      <c r="F39" s="43">
        <f>SUM(F38)</f>
        <v>8275.68</v>
      </c>
      <c r="G39" s="38">
        <f>SUM(C39:F39)</f>
        <v>39412.549999999996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17918.43</v>
      </c>
      <c r="D46" s="19">
        <v>439.14</v>
      </c>
      <c r="E46" s="77">
        <v>6065.63</v>
      </c>
      <c r="F46" s="44">
        <v>7141.78</v>
      </c>
      <c r="G46" s="18">
        <f t="shared" ref="G46:G51" si="1">SUM(C46:F46)</f>
        <v>31564.98</v>
      </c>
    </row>
    <row r="47" spans="1:7" ht="15.5">
      <c r="A47" s="45" t="s">
        <v>25</v>
      </c>
      <c r="B47" s="114">
        <v>4352.3999999999996</v>
      </c>
      <c r="C47" s="46">
        <v>16133.65</v>
      </c>
      <c r="D47" s="47">
        <v>1226.6199999999999</v>
      </c>
      <c r="E47" s="78">
        <v>6808.61</v>
      </c>
      <c r="F47" s="47">
        <v>13432.3</v>
      </c>
      <c r="G47" s="46">
        <f t="shared" si="1"/>
        <v>37601.18</v>
      </c>
    </row>
    <row r="48" spans="1:7" ht="15.5">
      <c r="A48" s="17" t="s">
        <v>26</v>
      </c>
      <c r="B48" s="92">
        <v>4367</v>
      </c>
      <c r="C48" s="18">
        <v>29306.14</v>
      </c>
      <c r="D48" s="19">
        <v>1715.65</v>
      </c>
      <c r="E48" s="77">
        <v>17429.189999999999</v>
      </c>
      <c r="F48" s="19">
        <v>101662.92</v>
      </c>
      <c r="G48" s="18">
        <f t="shared" si="1"/>
        <v>150113.9</v>
      </c>
    </row>
    <row r="49" spans="1:7" ht="15.5">
      <c r="A49" s="17" t="s">
        <v>27</v>
      </c>
      <c r="B49" s="92">
        <v>4386</v>
      </c>
      <c r="C49" s="18">
        <v>22684.12</v>
      </c>
      <c r="D49" s="18">
        <v>779.33</v>
      </c>
      <c r="E49" s="77">
        <v>12532.54</v>
      </c>
      <c r="F49" s="18">
        <v>11716.42</v>
      </c>
      <c r="G49" s="18">
        <f t="shared" si="1"/>
        <v>47712.41</v>
      </c>
    </row>
    <row r="50" spans="1:7" ht="15.5">
      <c r="A50" s="25" t="s">
        <v>15</v>
      </c>
      <c r="B50" s="92">
        <v>0</v>
      </c>
      <c r="C50" s="26">
        <v>230.03</v>
      </c>
      <c r="D50" s="27">
        <v>3.02</v>
      </c>
      <c r="E50" s="79">
        <v>0</v>
      </c>
      <c r="F50" s="27">
        <v>0</v>
      </c>
      <c r="G50" s="27">
        <f t="shared" si="1"/>
        <v>233.05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86272.37</v>
      </c>
      <c r="D51" s="31">
        <f>SUM(D46:D50)</f>
        <v>4163.76</v>
      </c>
      <c r="E51" s="70">
        <f>SUM(E46:E50)</f>
        <v>42835.97</v>
      </c>
      <c r="F51" s="48">
        <f>SUM(F46:F50)</f>
        <v>133953.42000000001</v>
      </c>
      <c r="G51" s="38">
        <f t="shared" si="1"/>
        <v>267225.52</v>
      </c>
    </row>
    <row r="52" spans="1:7">
      <c r="A52" s="71" t="s">
        <v>66</v>
      </c>
      <c r="B52" s="71"/>
      <c r="C52" s="71"/>
      <c r="D52" s="71"/>
      <c r="E52" s="71"/>
      <c r="F52" s="71"/>
      <c r="G52" s="71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6272.78</v>
      </c>
      <c r="D59" s="19">
        <v>253.19</v>
      </c>
      <c r="E59" s="49">
        <v>0</v>
      </c>
      <c r="F59" s="35">
        <v>0</v>
      </c>
      <c r="G59" s="18">
        <f>SUM(C59:F59)</f>
        <v>6525.9699999999993</v>
      </c>
    </row>
    <row r="60" spans="1:7" ht="15.5">
      <c r="A60" s="29" t="s">
        <v>16</v>
      </c>
      <c r="B60" s="98">
        <f>SUM(B59)</f>
        <v>4163.2</v>
      </c>
      <c r="C60" s="38">
        <f>SUM(C59)</f>
        <v>6272.78</v>
      </c>
      <c r="D60" s="31">
        <f>SUM(D59)</f>
        <v>253.19</v>
      </c>
      <c r="E60" s="50">
        <f>SUM(E59)</f>
        <v>0</v>
      </c>
      <c r="F60" s="50">
        <v>0</v>
      </c>
      <c r="G60" s="38">
        <f>SUM(C60:F60)</f>
        <v>6525.9699999999993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16412.8</v>
      </c>
      <c r="D68" s="19">
        <v>345.26</v>
      </c>
      <c r="E68" s="77">
        <v>8545.14</v>
      </c>
      <c r="F68" s="51">
        <v>5570.73</v>
      </c>
      <c r="G68" s="18">
        <f t="shared" ref="G68:G74" si="2">SUM(C68:F68)</f>
        <v>30873.929999999997</v>
      </c>
    </row>
    <row r="69" spans="1:7" ht="15.5">
      <c r="A69" s="17" t="s">
        <v>32</v>
      </c>
      <c r="B69" s="92">
        <v>3353.2</v>
      </c>
      <c r="C69" s="18">
        <v>7369.14</v>
      </c>
      <c r="D69" s="19">
        <v>177.72</v>
      </c>
      <c r="E69" s="77">
        <v>0</v>
      </c>
      <c r="F69" s="51">
        <v>0</v>
      </c>
      <c r="G69" s="18">
        <f t="shared" si="2"/>
        <v>7546.8600000000006</v>
      </c>
    </row>
    <row r="70" spans="1:7" ht="15.5">
      <c r="A70" s="17" t="s">
        <v>33</v>
      </c>
      <c r="B70" s="92">
        <v>2205.1</v>
      </c>
      <c r="C70" s="18">
        <v>4426.87</v>
      </c>
      <c r="D70" s="19">
        <v>55.85</v>
      </c>
      <c r="E70" s="77">
        <v>0</v>
      </c>
      <c r="F70" s="51">
        <v>0</v>
      </c>
      <c r="G70" s="18">
        <f t="shared" si="2"/>
        <v>4482.72</v>
      </c>
    </row>
    <row r="71" spans="1:7" ht="15.5">
      <c r="A71" s="17" t="s">
        <v>34</v>
      </c>
      <c r="B71" s="92">
        <v>4173.4799999999996</v>
      </c>
      <c r="C71" s="19">
        <v>13135.82</v>
      </c>
      <c r="D71" s="18">
        <v>201.95</v>
      </c>
      <c r="E71" s="80">
        <v>0</v>
      </c>
      <c r="F71" s="35">
        <v>0</v>
      </c>
      <c r="G71" s="18">
        <f t="shared" si="2"/>
        <v>13337.77</v>
      </c>
    </row>
    <row r="72" spans="1:7" ht="15.5">
      <c r="A72" s="25" t="s">
        <v>35</v>
      </c>
      <c r="B72" s="113">
        <v>1710.1</v>
      </c>
      <c r="C72" s="36">
        <v>4192.45</v>
      </c>
      <c r="D72" s="27">
        <v>83.71</v>
      </c>
      <c r="E72" s="79">
        <v>0</v>
      </c>
      <c r="F72" s="27">
        <v>0</v>
      </c>
      <c r="G72" s="21">
        <f t="shared" si="2"/>
        <v>4276.16</v>
      </c>
    </row>
    <row r="73" spans="1:7" ht="15.5">
      <c r="A73" s="25" t="s">
        <v>15</v>
      </c>
      <c r="B73" s="113">
        <v>0</v>
      </c>
      <c r="C73" s="36">
        <v>387.12</v>
      </c>
      <c r="D73" s="35">
        <v>8.9700000000000006</v>
      </c>
      <c r="E73" s="79">
        <v>0</v>
      </c>
      <c r="F73" s="35">
        <v>0</v>
      </c>
      <c r="G73" s="21">
        <f t="shared" si="2"/>
        <v>396.09000000000003</v>
      </c>
    </row>
    <row r="74" spans="1:7" ht="15.5">
      <c r="A74" s="29" t="s">
        <v>16</v>
      </c>
      <c r="B74" s="98">
        <f>SUM(B68:B73)</f>
        <v>15366.98</v>
      </c>
      <c r="C74" s="30">
        <f>SUM(C68:C73)</f>
        <v>45924.2</v>
      </c>
      <c r="D74" s="31">
        <f>SUM(D68:D73)</f>
        <v>873.46</v>
      </c>
      <c r="E74" s="81">
        <f>SUM(E68:E73)</f>
        <v>8545.14</v>
      </c>
      <c r="F74" s="52">
        <f>SUM(F68:F73)</f>
        <v>5570.73</v>
      </c>
      <c r="G74" s="38">
        <f t="shared" si="2"/>
        <v>60913.53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24479.77</v>
      </c>
      <c r="D81" s="19">
        <v>1821.43</v>
      </c>
      <c r="E81" s="18">
        <v>19607.91</v>
      </c>
      <c r="F81" s="56">
        <v>112240.64</v>
      </c>
      <c r="G81" s="18">
        <f>SUM(C81:F81)</f>
        <v>158149.75</v>
      </c>
    </row>
    <row r="82" spans="1:7" ht="15.5">
      <c r="A82" s="29" t="s">
        <v>16</v>
      </c>
      <c r="B82" s="98">
        <f>SUM(B81)</f>
        <v>5787</v>
      </c>
      <c r="C82" s="38">
        <f>SUM(C81)</f>
        <v>24479.77</v>
      </c>
      <c r="D82" s="31">
        <f>SUM(D81)</f>
        <v>1821.43</v>
      </c>
      <c r="E82" s="43">
        <f>SUM(E81)</f>
        <v>19607.91</v>
      </c>
      <c r="F82" s="57">
        <f>SUM(F81)</f>
        <v>112240.64</v>
      </c>
      <c r="G82" s="38">
        <f>SUM(C82:F82)</f>
        <v>158149.75</v>
      </c>
    </row>
    <row r="83" spans="1:7">
      <c r="A83" s="71" t="s">
        <v>67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2410.85</v>
      </c>
      <c r="D90" s="19">
        <v>67</v>
      </c>
      <c r="E90" s="35">
        <v>3023.99</v>
      </c>
      <c r="F90" s="51">
        <v>0</v>
      </c>
      <c r="G90" s="18">
        <f t="shared" ref="G90:G95" si="3">SUM(C90:F90)</f>
        <v>5501.84</v>
      </c>
    </row>
    <row r="91" spans="1:7" ht="15.5">
      <c r="A91" s="17" t="s">
        <v>40</v>
      </c>
      <c r="B91" s="92">
        <v>1475.3</v>
      </c>
      <c r="C91" s="18">
        <v>9766.6299999999992</v>
      </c>
      <c r="D91" s="19">
        <v>206.83</v>
      </c>
      <c r="E91" s="34">
        <v>4689.4399999999996</v>
      </c>
      <c r="F91" s="19">
        <v>0</v>
      </c>
      <c r="G91" s="18">
        <f t="shared" si="3"/>
        <v>14662.899999999998</v>
      </c>
    </row>
    <row r="92" spans="1:7" ht="15.5">
      <c r="A92" s="17" t="s">
        <v>41</v>
      </c>
      <c r="B92" s="92">
        <v>1475.8</v>
      </c>
      <c r="C92" s="18">
        <v>4150.95</v>
      </c>
      <c r="D92" s="19">
        <v>240.83</v>
      </c>
      <c r="E92" s="35">
        <v>0</v>
      </c>
      <c r="F92" s="19">
        <v>0</v>
      </c>
      <c r="G92" s="18">
        <f t="shared" si="3"/>
        <v>4391.78</v>
      </c>
    </row>
    <row r="93" spans="1:7" ht="15.5">
      <c r="A93" s="25" t="s">
        <v>42</v>
      </c>
      <c r="B93" s="113">
        <v>1471.9</v>
      </c>
      <c r="C93" s="21">
        <v>4010.85</v>
      </c>
      <c r="D93" s="36">
        <v>166.06</v>
      </c>
      <c r="E93" s="35">
        <v>0</v>
      </c>
      <c r="F93" s="36">
        <v>0</v>
      </c>
      <c r="G93" s="21">
        <f t="shared" si="3"/>
        <v>4176.91</v>
      </c>
    </row>
    <row r="94" spans="1:7" ht="15.5">
      <c r="A94" s="25" t="s">
        <v>43</v>
      </c>
      <c r="B94" s="113">
        <v>7715.2</v>
      </c>
      <c r="C94" s="21">
        <v>29905.72</v>
      </c>
      <c r="D94" s="36">
        <v>645.20000000000005</v>
      </c>
      <c r="E94" s="83">
        <v>4968.26</v>
      </c>
      <c r="F94" s="58">
        <v>0</v>
      </c>
      <c r="G94" s="21">
        <f t="shared" si="3"/>
        <v>35519.18</v>
      </c>
    </row>
    <row r="95" spans="1:7" ht="15.5">
      <c r="A95" s="29" t="s">
        <v>16</v>
      </c>
      <c r="B95" s="92">
        <f>SUM(B90:B94)</f>
        <v>13611.2</v>
      </c>
      <c r="C95" s="38">
        <f>SUM(C90:C94)</f>
        <v>50245</v>
      </c>
      <c r="D95" s="31">
        <f>SUM(D90:D94)</f>
        <v>1325.92</v>
      </c>
      <c r="E95" s="70">
        <f>SUM(E90:E94)</f>
        <v>12681.689999999999</v>
      </c>
      <c r="F95" s="32">
        <f>SUM(F90:F94)</f>
        <v>0</v>
      </c>
      <c r="G95" s="38">
        <f t="shared" si="3"/>
        <v>64252.61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8352.59</v>
      </c>
      <c r="D103" s="18">
        <v>341.06</v>
      </c>
      <c r="E103" s="26">
        <v>0</v>
      </c>
      <c r="F103" s="27">
        <v>0</v>
      </c>
      <c r="G103" s="58">
        <f>SUM(C103:F103)</f>
        <v>8693.65</v>
      </c>
    </row>
    <row r="104" spans="1:7" ht="15.5">
      <c r="A104" s="17" t="s">
        <v>46</v>
      </c>
      <c r="B104" s="92">
        <v>1979</v>
      </c>
      <c r="C104" s="18">
        <v>5594.09</v>
      </c>
      <c r="D104" s="19">
        <v>102.86</v>
      </c>
      <c r="E104" s="35">
        <v>0</v>
      </c>
      <c r="F104" s="35">
        <v>0</v>
      </c>
      <c r="G104" s="18">
        <f>SUM(C104:F104)</f>
        <v>5696.95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13946.68</v>
      </c>
      <c r="D105" s="31">
        <f>SUM(D103:D104)</f>
        <v>443.92</v>
      </c>
      <c r="E105" s="38">
        <f>SUM(E103:E104)</f>
        <v>0</v>
      </c>
      <c r="F105" s="52">
        <f>SUM(F103:F104)</f>
        <v>0</v>
      </c>
      <c r="G105" s="38">
        <f>SUM(C105:F105)</f>
        <v>14390.6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24753.93</v>
      </c>
      <c r="D111" s="61">
        <v>933.91</v>
      </c>
      <c r="E111" s="77">
        <v>17050.28</v>
      </c>
      <c r="F111" s="84">
        <v>79954.5</v>
      </c>
      <c r="G111" s="62">
        <f>SUM(C111:F111)</f>
        <v>122692.62</v>
      </c>
    </row>
    <row r="112" spans="1:7" ht="15.5">
      <c r="A112" s="29" t="s">
        <v>16</v>
      </c>
      <c r="B112" s="92">
        <v>5630.5</v>
      </c>
      <c r="C112" s="30">
        <f>SUM(C111)</f>
        <v>24753.93</v>
      </c>
      <c r="D112" s="31">
        <f>SUM(D111)</f>
        <v>933.91</v>
      </c>
      <c r="E112" s="85">
        <f>SUM(E111)</f>
        <v>17050.28</v>
      </c>
      <c r="F112" s="43">
        <f>SUM(F111)</f>
        <v>79954.5</v>
      </c>
      <c r="G112" s="38">
        <f>SUM(C112:F112)</f>
        <v>122692.62</v>
      </c>
    </row>
    <row r="113" spans="1:7">
      <c r="A113" s="71" t="s">
        <v>68</v>
      </c>
      <c r="B113" s="71"/>
      <c r="C113" s="71"/>
      <c r="D113" s="71"/>
      <c r="E113" s="71"/>
      <c r="F113" s="71"/>
      <c r="G113" s="71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424813.66000000003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18978.749999999996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194485.78000000003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532411.94999999995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G15+G28+G39+G51+G60+G74+G82+G95+G105+G112</f>
        <v>1170690.1400000001</v>
      </c>
      <c r="D119" s="9"/>
      <c r="E119" s="9"/>
      <c r="F119" s="9"/>
      <c r="G119" s="9"/>
    </row>
    <row r="120" spans="1:7" ht="15.5">
      <c r="A120" s="110" t="s">
        <v>52</v>
      </c>
      <c r="B120" s="65"/>
      <c r="C120" s="88">
        <f>C119-C116</f>
        <v>1151711.3900000001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102" t="s">
        <v>60</v>
      </c>
      <c r="B126" s="101">
        <v>109853.3</v>
      </c>
      <c r="C126" s="66"/>
      <c r="D126" s="66"/>
      <c r="E126" s="66"/>
      <c r="F126" s="66"/>
      <c r="G126" s="66"/>
    </row>
    <row r="127" spans="1:7" ht="15.5">
      <c r="A127" s="66"/>
      <c r="B127" s="66"/>
      <c r="C127" s="66"/>
      <c r="D127" s="66"/>
      <c r="E127" s="66"/>
      <c r="F127" s="66"/>
      <c r="G127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7"/>
  <sheetViews>
    <sheetView topLeftCell="A109" workbookViewId="0">
      <selection sqref="A1:G129"/>
    </sheetView>
  </sheetViews>
  <sheetFormatPr defaultRowHeight="14"/>
  <cols>
    <col min="1" max="1" width="31.83203125" customWidth="1"/>
    <col min="2" max="2" width="15.83203125" customWidth="1"/>
    <col min="3" max="3" width="15" customWidth="1"/>
    <col min="4" max="4" width="12.83203125" customWidth="1"/>
    <col min="5" max="5" width="10.75" customWidth="1"/>
    <col min="6" max="6" width="14.33203125" customWidth="1"/>
    <col min="7" max="7" width="19.832031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64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18">
        <v>8265.06</v>
      </c>
      <c r="D8" s="19">
        <v>305.98</v>
      </c>
      <c r="E8" s="67">
        <v>3055.53</v>
      </c>
      <c r="F8" s="20">
        <v>2157.36</v>
      </c>
      <c r="G8" s="21">
        <f t="shared" ref="G8:G15" si="0">SUM(C8:F8)</f>
        <v>13783.93</v>
      </c>
    </row>
    <row r="9" spans="1:7" ht="15.5">
      <c r="A9" s="17" t="s">
        <v>10</v>
      </c>
      <c r="B9" s="92">
        <v>5338.3</v>
      </c>
      <c r="C9" s="18">
        <v>30604.94</v>
      </c>
      <c r="D9" s="19">
        <v>3405.84</v>
      </c>
      <c r="E9" s="67">
        <v>5287.98</v>
      </c>
      <c r="F9" s="22">
        <v>16300.69</v>
      </c>
      <c r="G9" s="18">
        <f t="shared" si="0"/>
        <v>55599.45</v>
      </c>
    </row>
    <row r="10" spans="1:7" ht="15.5">
      <c r="A10" s="17" t="s">
        <v>11</v>
      </c>
      <c r="B10" s="92">
        <v>7205.3</v>
      </c>
      <c r="C10" s="18">
        <v>24970.560000000001</v>
      </c>
      <c r="D10" s="19">
        <v>840.4</v>
      </c>
      <c r="E10" s="67">
        <v>19010.330000000002</v>
      </c>
      <c r="F10" s="23">
        <v>19294.37</v>
      </c>
      <c r="G10" s="18">
        <f t="shared" si="0"/>
        <v>64115.66</v>
      </c>
    </row>
    <row r="11" spans="1:7" ht="15.5">
      <c r="A11" s="17" t="s">
        <v>12</v>
      </c>
      <c r="B11" s="92">
        <v>5372.1</v>
      </c>
      <c r="C11" s="18">
        <v>22536.41</v>
      </c>
      <c r="D11" s="19">
        <v>2063.64</v>
      </c>
      <c r="E11" s="67">
        <v>15468.31</v>
      </c>
      <c r="F11" s="22">
        <v>107929.8</v>
      </c>
      <c r="G11" s="18">
        <f t="shared" si="0"/>
        <v>147998.16</v>
      </c>
    </row>
    <row r="12" spans="1:7" ht="15.5">
      <c r="A12" s="17" t="s">
        <v>13</v>
      </c>
      <c r="B12" s="92">
        <v>3856.3</v>
      </c>
      <c r="C12" s="18">
        <v>9257.31</v>
      </c>
      <c r="D12" s="19">
        <v>158.27000000000001</v>
      </c>
      <c r="E12" s="67">
        <v>21268.36</v>
      </c>
      <c r="F12" s="22">
        <v>0</v>
      </c>
      <c r="G12" s="18">
        <f t="shared" si="0"/>
        <v>30683.940000000002</v>
      </c>
    </row>
    <row r="13" spans="1:7" ht="15.5">
      <c r="A13" s="17" t="s">
        <v>14</v>
      </c>
      <c r="B13" s="92">
        <v>3917.53</v>
      </c>
      <c r="C13" s="19">
        <v>16626.939999999999</v>
      </c>
      <c r="D13" s="18">
        <v>366.68</v>
      </c>
      <c r="E13" s="68">
        <v>0</v>
      </c>
      <c r="F13" s="24">
        <v>0</v>
      </c>
      <c r="G13" s="18">
        <f t="shared" si="0"/>
        <v>16993.62</v>
      </c>
    </row>
    <row r="14" spans="1:7" ht="15.5">
      <c r="A14" s="25" t="s">
        <v>15</v>
      </c>
      <c r="B14" s="113">
        <v>0</v>
      </c>
      <c r="C14" s="26">
        <f>181.73+0.02+52.28+0.16</f>
        <v>234.19</v>
      </c>
      <c r="D14" s="27">
        <f>1.49</f>
        <v>1.49</v>
      </c>
      <c r="E14" s="69">
        <v>0</v>
      </c>
      <c r="F14" s="28">
        <v>0</v>
      </c>
      <c r="G14" s="27">
        <f t="shared" si="0"/>
        <v>235.68</v>
      </c>
    </row>
    <row r="15" spans="1:7" ht="15.5">
      <c r="A15" s="29" t="s">
        <v>16</v>
      </c>
      <c r="B15" s="92">
        <f>SUM(B8:B14)</f>
        <v>28443.63</v>
      </c>
      <c r="C15" s="30">
        <f>SUM(C8:C14)</f>
        <v>112495.41</v>
      </c>
      <c r="D15" s="31">
        <f>SUM(D8:D14)</f>
        <v>7142.3000000000011</v>
      </c>
      <c r="E15" s="70">
        <f>SUM(E8:E14)</f>
        <v>64090.51</v>
      </c>
      <c r="F15" s="32">
        <f>SUM(F8:F14)</f>
        <v>145682.22</v>
      </c>
      <c r="G15" s="33">
        <f t="shared" si="0"/>
        <v>329410.44</v>
      </c>
    </row>
    <row r="16" spans="1:7">
      <c r="A16" s="71" t="s">
        <v>61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18">
        <v>5584.29</v>
      </c>
      <c r="D24" s="19">
        <v>127.76</v>
      </c>
      <c r="E24" s="73">
        <v>13091.12</v>
      </c>
      <c r="F24" s="35">
        <v>0</v>
      </c>
      <c r="G24" s="21">
        <f>SUM(C24:F24)</f>
        <v>18803.170000000002</v>
      </c>
    </row>
    <row r="25" spans="1:7" ht="15.5">
      <c r="A25" s="17" t="s">
        <v>19</v>
      </c>
      <c r="B25" s="92">
        <v>3379.8</v>
      </c>
      <c r="C25" s="18">
        <v>8107.83</v>
      </c>
      <c r="D25" s="19">
        <v>396.66</v>
      </c>
      <c r="E25" s="74">
        <v>11238.38</v>
      </c>
      <c r="F25" s="19">
        <v>4433.24</v>
      </c>
      <c r="G25" s="18">
        <f>SUM(C25:F25)</f>
        <v>24176.11</v>
      </c>
    </row>
    <row r="26" spans="1:7" ht="15.5">
      <c r="A26" s="25" t="s">
        <v>20</v>
      </c>
      <c r="B26" s="113">
        <v>3569.01</v>
      </c>
      <c r="C26" s="21">
        <v>22648</v>
      </c>
      <c r="D26" s="36">
        <v>1422.74</v>
      </c>
      <c r="E26" s="73">
        <v>15668.76</v>
      </c>
      <c r="F26" s="37">
        <v>11123.07</v>
      </c>
      <c r="G26" s="21">
        <f>SUM(C26:F26)</f>
        <v>50862.57</v>
      </c>
    </row>
    <row r="27" spans="1:7" ht="15.5">
      <c r="A27" s="25" t="s">
        <v>15</v>
      </c>
      <c r="B27" s="113">
        <v>0</v>
      </c>
      <c r="C27" s="21">
        <f>438.43+245.5</f>
        <v>683.93000000000006</v>
      </c>
      <c r="D27" s="36">
        <f>16.16+3.14</f>
        <v>19.3</v>
      </c>
      <c r="E27" s="28">
        <v>0</v>
      </c>
      <c r="F27" s="36">
        <v>0</v>
      </c>
      <c r="G27" s="21">
        <f>SUM(C27:F27)</f>
        <v>703.23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37024.049999999996</v>
      </c>
      <c r="D28" s="31">
        <f>SUM(D24:D27)</f>
        <v>1966.46</v>
      </c>
      <c r="E28" s="70">
        <f>SUM(E24:E27)</f>
        <v>39998.26</v>
      </c>
      <c r="F28" s="32">
        <f>SUM(F24:F27)</f>
        <v>15556.31</v>
      </c>
      <c r="G28" s="38">
        <f>SUM(C28:F28)</f>
        <v>94545.079999999987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18">
        <v>23044</v>
      </c>
      <c r="D38" s="19">
        <v>1162.79</v>
      </c>
      <c r="E38" s="75">
        <v>7212.13</v>
      </c>
      <c r="F38" s="18">
        <v>6505.32</v>
      </c>
      <c r="G38" s="18">
        <f>SUM(C38:F38)</f>
        <v>37924.240000000005</v>
      </c>
    </row>
    <row r="39" spans="1:7" ht="15.5">
      <c r="A39" s="29" t="s">
        <v>16</v>
      </c>
      <c r="B39" s="97">
        <f>SUM(B38)</f>
        <v>5359.66</v>
      </c>
      <c r="C39" s="38">
        <f>SUM(C38)</f>
        <v>23044</v>
      </c>
      <c r="D39" s="31">
        <f>SUM(D38)</f>
        <v>1162.79</v>
      </c>
      <c r="E39" s="76">
        <f>SUM(E38)</f>
        <v>7212.13</v>
      </c>
      <c r="F39" s="43">
        <f>SUM(F38)</f>
        <v>6505.32</v>
      </c>
      <c r="G39" s="38">
        <f>SUM(C39:F39)</f>
        <v>37924.240000000005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18">
        <v>19819.150000000001</v>
      </c>
      <c r="D46" s="19">
        <v>573.47</v>
      </c>
      <c r="E46" s="77">
        <v>7741.33</v>
      </c>
      <c r="F46" s="44">
        <v>7612.3</v>
      </c>
      <c r="G46" s="18">
        <f t="shared" ref="G46:G51" si="1">SUM(C46:F46)</f>
        <v>35746.250000000007</v>
      </c>
    </row>
    <row r="47" spans="1:7" ht="15.5">
      <c r="A47" s="45" t="s">
        <v>25</v>
      </c>
      <c r="B47" s="114">
        <v>4352.3999999999996</v>
      </c>
      <c r="C47" s="46">
        <v>10522.09</v>
      </c>
      <c r="D47" s="47">
        <v>1165.58</v>
      </c>
      <c r="E47" s="78">
        <v>10451.1</v>
      </c>
      <c r="F47" s="47">
        <v>8782.84</v>
      </c>
      <c r="G47" s="46">
        <f t="shared" si="1"/>
        <v>30921.61</v>
      </c>
    </row>
    <row r="48" spans="1:7" ht="15.5">
      <c r="A48" s="17" t="s">
        <v>26</v>
      </c>
      <c r="B48" s="92">
        <v>4367</v>
      </c>
      <c r="C48" s="18">
        <v>24365.02</v>
      </c>
      <c r="D48" s="19">
        <v>1423.19</v>
      </c>
      <c r="E48" s="77">
        <v>20085.669999999998</v>
      </c>
      <c r="F48" s="19">
        <v>93737.27</v>
      </c>
      <c r="G48" s="18">
        <f t="shared" si="1"/>
        <v>139611.15</v>
      </c>
    </row>
    <row r="49" spans="1:7" ht="15.5">
      <c r="A49" s="17" t="s">
        <v>27</v>
      </c>
      <c r="B49" s="92">
        <v>4386</v>
      </c>
      <c r="C49" s="18">
        <v>17078.98</v>
      </c>
      <c r="D49" s="18">
        <v>931.84</v>
      </c>
      <c r="E49" s="77">
        <v>21396.54</v>
      </c>
      <c r="F49" s="18">
        <v>0</v>
      </c>
      <c r="G49" s="18">
        <f t="shared" si="1"/>
        <v>39407.360000000001</v>
      </c>
    </row>
    <row r="50" spans="1:7" ht="15.5">
      <c r="A50" s="25" t="s">
        <v>15</v>
      </c>
      <c r="B50" s="92">
        <v>0</v>
      </c>
      <c r="C50" s="26">
        <f>274.47</f>
        <v>274.47000000000003</v>
      </c>
      <c r="D50" s="27">
        <v>4.1100000000000003</v>
      </c>
      <c r="E50" s="79">
        <v>0</v>
      </c>
      <c r="F50" s="27">
        <v>0</v>
      </c>
      <c r="G50" s="27">
        <f t="shared" si="1"/>
        <v>278.58000000000004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72059.710000000006</v>
      </c>
      <c r="D51" s="31">
        <f>SUM(D46:D50)</f>
        <v>4098.1899999999996</v>
      </c>
      <c r="E51" s="70">
        <f>SUM(E46:E50)</f>
        <v>59674.64</v>
      </c>
      <c r="F51" s="48">
        <f>SUM(F46:F50)</f>
        <v>110132.41</v>
      </c>
      <c r="G51" s="38">
        <f t="shared" si="1"/>
        <v>245964.95</v>
      </c>
    </row>
    <row r="52" spans="1:7">
      <c r="A52" s="71" t="s">
        <v>62</v>
      </c>
      <c r="B52" s="71"/>
      <c r="C52" s="71"/>
      <c r="D52" s="71"/>
      <c r="E52" s="71"/>
      <c r="F52" s="71"/>
      <c r="G52" s="71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2787.2</v>
      </c>
      <c r="C59" s="18">
        <v>4601.66</v>
      </c>
      <c r="D59" s="19">
        <v>180.88</v>
      </c>
      <c r="E59" s="49">
        <v>0</v>
      </c>
      <c r="F59" s="35">
        <v>0</v>
      </c>
      <c r="G59" s="18">
        <f>SUM(C59:F59)</f>
        <v>4782.54</v>
      </c>
    </row>
    <row r="60" spans="1:7" ht="15.5">
      <c r="A60" s="29" t="s">
        <v>16</v>
      </c>
      <c r="B60" s="98">
        <f>SUM(B59)</f>
        <v>2787.2</v>
      </c>
      <c r="C60" s="38">
        <f>SUM(C59)</f>
        <v>4601.66</v>
      </c>
      <c r="D60" s="31">
        <f>SUM(D59)</f>
        <v>180.88</v>
      </c>
      <c r="E60" s="50">
        <f>SUM(E59)</f>
        <v>0</v>
      </c>
      <c r="F60" s="50">
        <v>0</v>
      </c>
      <c r="G60" s="38">
        <f>SUM(C60:F60)</f>
        <v>4782.54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111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112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2">
        <v>3925.1</v>
      </c>
      <c r="C68" s="18">
        <v>16731.169999999998</v>
      </c>
      <c r="D68" s="19">
        <v>495.36</v>
      </c>
      <c r="E68" s="77">
        <v>4365.88</v>
      </c>
      <c r="F68" s="51">
        <v>13174.45</v>
      </c>
      <c r="G68" s="18">
        <f t="shared" ref="G68:G74" si="2">SUM(C68:F68)</f>
        <v>34766.86</v>
      </c>
    </row>
    <row r="69" spans="1:7" ht="15.5">
      <c r="A69" s="17" t="s">
        <v>32</v>
      </c>
      <c r="B69" s="92">
        <v>3353.2</v>
      </c>
      <c r="C69" s="18">
        <v>9413.6299999999992</v>
      </c>
      <c r="D69" s="19">
        <v>299.02</v>
      </c>
      <c r="E69" s="77">
        <v>0</v>
      </c>
      <c r="F69" s="51">
        <v>0</v>
      </c>
      <c r="G69" s="18">
        <f t="shared" si="2"/>
        <v>9712.65</v>
      </c>
    </row>
    <row r="70" spans="1:7" ht="15.5">
      <c r="A70" s="17" t="s">
        <v>33</v>
      </c>
      <c r="B70" s="92">
        <v>2205.1</v>
      </c>
      <c r="C70" s="18">
        <v>8295.4500000000007</v>
      </c>
      <c r="D70" s="19">
        <v>96.51</v>
      </c>
      <c r="E70" s="77">
        <v>0</v>
      </c>
      <c r="F70" s="51">
        <v>0</v>
      </c>
      <c r="G70" s="18">
        <f t="shared" si="2"/>
        <v>8391.9600000000009</v>
      </c>
    </row>
    <row r="71" spans="1:7" ht="15.5">
      <c r="A71" s="17" t="s">
        <v>34</v>
      </c>
      <c r="B71" s="92">
        <v>4173.4799999999996</v>
      </c>
      <c r="C71" s="19">
        <v>13022.9</v>
      </c>
      <c r="D71" s="18">
        <v>152.09</v>
      </c>
      <c r="E71" s="80">
        <v>0</v>
      </c>
      <c r="F71" s="35">
        <v>0</v>
      </c>
      <c r="G71" s="18">
        <f t="shared" si="2"/>
        <v>13174.99</v>
      </c>
    </row>
    <row r="72" spans="1:7" ht="15.5">
      <c r="A72" s="25" t="s">
        <v>35</v>
      </c>
      <c r="B72" s="113">
        <v>1710.1</v>
      </c>
      <c r="C72" s="36">
        <v>4408.04</v>
      </c>
      <c r="D72" s="27">
        <v>186.19</v>
      </c>
      <c r="E72" s="79">
        <v>0</v>
      </c>
      <c r="F72" s="27">
        <v>0</v>
      </c>
      <c r="G72" s="21">
        <f t="shared" si="2"/>
        <v>4594.2299999999996</v>
      </c>
    </row>
    <row r="73" spans="1:7" ht="15.5">
      <c r="A73" s="25" t="s">
        <v>15</v>
      </c>
      <c r="B73" s="113">
        <v>0</v>
      </c>
      <c r="C73" s="36">
        <f>37.54+174.21+148.36+159.79</f>
        <v>519.9</v>
      </c>
      <c r="D73" s="35">
        <f>0.26+17.14+0.93+3.19</f>
        <v>21.520000000000003</v>
      </c>
      <c r="E73" s="79">
        <v>0</v>
      </c>
      <c r="F73" s="35">
        <v>0</v>
      </c>
      <c r="G73" s="21">
        <f t="shared" si="2"/>
        <v>541.41999999999996</v>
      </c>
    </row>
    <row r="74" spans="1:7" ht="15.5">
      <c r="A74" s="29" t="s">
        <v>16</v>
      </c>
      <c r="B74" s="98">
        <f>SUM(B68:B73)</f>
        <v>15366.98</v>
      </c>
      <c r="C74" s="30">
        <f>SUM(C68:C73)</f>
        <v>52391.090000000004</v>
      </c>
      <c r="D74" s="31">
        <f>SUM(D68:D73)</f>
        <v>1250.69</v>
      </c>
      <c r="E74" s="81">
        <f>SUM(E68:E73)</f>
        <v>4365.88</v>
      </c>
      <c r="F74" s="52">
        <f>SUM(F68:F73)</f>
        <v>13174.45</v>
      </c>
      <c r="G74" s="38">
        <f t="shared" si="2"/>
        <v>71182.11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111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112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2">
        <v>5787</v>
      </c>
      <c r="C81" s="18">
        <v>26187.06</v>
      </c>
      <c r="D81" s="19">
        <v>1579.59</v>
      </c>
      <c r="E81" s="18">
        <v>26854.01</v>
      </c>
      <c r="F81" s="56">
        <v>98743.13</v>
      </c>
      <c r="G81" s="18">
        <f>SUM(C81:F81)</f>
        <v>153363.79</v>
      </c>
    </row>
    <row r="82" spans="1:7" ht="15.5">
      <c r="A82" s="29" t="s">
        <v>16</v>
      </c>
      <c r="B82" s="98">
        <f>SUM(B81)</f>
        <v>5787</v>
      </c>
      <c r="C82" s="38">
        <f>SUM(C81)</f>
        <v>26187.06</v>
      </c>
      <c r="D82" s="31">
        <f>SUM(D81)</f>
        <v>1579.59</v>
      </c>
      <c r="E82" s="43">
        <f>SUM(E81)</f>
        <v>26854.01</v>
      </c>
      <c r="F82" s="57">
        <f>SUM(F81)</f>
        <v>98743.13</v>
      </c>
      <c r="G82" s="38">
        <f>SUM(C82:F82)</f>
        <v>153363.79</v>
      </c>
    </row>
    <row r="83" spans="1:7">
      <c r="A83" s="71" t="s">
        <v>63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18">
        <v>2582.41</v>
      </c>
      <c r="D90" s="19">
        <v>128.88</v>
      </c>
      <c r="E90" s="35">
        <v>0</v>
      </c>
      <c r="F90" s="51">
        <v>0</v>
      </c>
      <c r="G90" s="18">
        <f t="shared" ref="G90:G95" si="3">SUM(C90:F90)</f>
        <v>2711.29</v>
      </c>
    </row>
    <row r="91" spans="1:7" ht="15.5">
      <c r="A91" s="17" t="s">
        <v>40</v>
      </c>
      <c r="B91" s="92">
        <v>1475.3</v>
      </c>
      <c r="C91" s="18">
        <v>3319.49</v>
      </c>
      <c r="D91" s="19">
        <v>140.6</v>
      </c>
      <c r="E91" s="34">
        <v>4689.4399999999996</v>
      </c>
      <c r="F91" s="19">
        <v>0</v>
      </c>
      <c r="G91" s="18">
        <f t="shared" si="3"/>
        <v>8149.5299999999988</v>
      </c>
    </row>
    <row r="92" spans="1:7" ht="15.5">
      <c r="A92" s="17" t="s">
        <v>41</v>
      </c>
      <c r="B92" s="92">
        <v>1475.8</v>
      </c>
      <c r="C92" s="18">
        <v>4763.91</v>
      </c>
      <c r="D92" s="19">
        <v>194.35</v>
      </c>
      <c r="E92" s="35">
        <v>0</v>
      </c>
      <c r="F92" s="19">
        <v>0</v>
      </c>
      <c r="G92" s="18">
        <f t="shared" si="3"/>
        <v>4958.26</v>
      </c>
    </row>
    <row r="93" spans="1:7" ht="15.5">
      <c r="A93" s="25" t="s">
        <v>42</v>
      </c>
      <c r="B93" s="113">
        <v>1471.9</v>
      </c>
      <c r="C93" s="21">
        <v>5123.54</v>
      </c>
      <c r="D93" s="36">
        <v>304.64</v>
      </c>
      <c r="E93" s="35">
        <v>0</v>
      </c>
      <c r="F93" s="36">
        <v>0</v>
      </c>
      <c r="G93" s="21">
        <f t="shared" si="3"/>
        <v>5428.18</v>
      </c>
    </row>
    <row r="94" spans="1:7" ht="15.5">
      <c r="A94" s="25" t="s">
        <v>43</v>
      </c>
      <c r="B94" s="113">
        <v>7715.2</v>
      </c>
      <c r="C94" s="21">
        <v>27730.6</v>
      </c>
      <c r="D94" s="36">
        <v>956.14</v>
      </c>
      <c r="E94" s="83">
        <v>6954.4</v>
      </c>
      <c r="F94" s="58">
        <v>4492.51</v>
      </c>
      <c r="G94" s="21">
        <f t="shared" si="3"/>
        <v>40133.65</v>
      </c>
    </row>
    <row r="95" spans="1:7" ht="15.5">
      <c r="A95" s="29" t="s">
        <v>16</v>
      </c>
      <c r="B95" s="92">
        <f>SUM(B90:B94)</f>
        <v>13611.2</v>
      </c>
      <c r="C95" s="38">
        <f>SUM(C90:C94)</f>
        <v>43519.95</v>
      </c>
      <c r="D95" s="31">
        <f>SUM(D90:D94)</f>
        <v>1724.6100000000001</v>
      </c>
      <c r="E95" s="70">
        <f>SUM(E90:E94)</f>
        <v>11643.84</v>
      </c>
      <c r="F95" s="32">
        <f>SUM(F90:F94)</f>
        <v>4492.51</v>
      </c>
      <c r="G95" s="38">
        <f t="shared" si="3"/>
        <v>61380.909999999996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6363.39</v>
      </c>
      <c r="D103" s="18">
        <v>404.27</v>
      </c>
      <c r="E103" s="26">
        <v>0</v>
      </c>
      <c r="F103" s="27">
        <v>0</v>
      </c>
      <c r="G103" s="58">
        <f>SUM(C103:F103)</f>
        <v>6767.66</v>
      </c>
    </row>
    <row r="104" spans="1:7" ht="15.5">
      <c r="A104" s="17" t="s">
        <v>46</v>
      </c>
      <c r="B104" s="92">
        <v>1979</v>
      </c>
      <c r="C104" s="18">
        <v>4469.16</v>
      </c>
      <c r="D104" s="19">
        <v>56.95</v>
      </c>
      <c r="E104" s="35">
        <v>0</v>
      </c>
      <c r="F104" s="35">
        <v>0</v>
      </c>
      <c r="G104" s="18">
        <f>SUM(C104:F104)</f>
        <v>4526.1099999999997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10832.55</v>
      </c>
      <c r="D105" s="31">
        <f>SUM(D103:D104)</f>
        <v>461.21999999999997</v>
      </c>
      <c r="E105" s="38">
        <f>SUM(E103:E104)</f>
        <v>0</v>
      </c>
      <c r="F105" s="52">
        <f>SUM(F103:F104)</f>
        <v>0</v>
      </c>
      <c r="G105" s="38">
        <f>SUM(C105:F105)</f>
        <v>11293.769999999999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9">
        <v>25742.58</v>
      </c>
      <c r="D111" s="61">
        <v>801.1</v>
      </c>
      <c r="E111" s="77">
        <v>24224.92</v>
      </c>
      <c r="F111" s="84">
        <v>66023.83</v>
      </c>
      <c r="G111" s="62">
        <f>SUM(C111:F111)</f>
        <v>116792.43</v>
      </c>
    </row>
    <row r="112" spans="1:7" ht="15.5">
      <c r="A112" s="29" t="s">
        <v>16</v>
      </c>
      <c r="B112" s="92">
        <v>5630.5</v>
      </c>
      <c r="C112" s="30">
        <f>SUM(C111)</f>
        <v>25742.58</v>
      </c>
      <c r="D112" s="31">
        <f>SUM(D111)</f>
        <v>801.1</v>
      </c>
      <c r="E112" s="85">
        <f>SUM(E111)</f>
        <v>24224.92</v>
      </c>
      <c r="F112" s="43">
        <f>SUM(F111)</f>
        <v>66023.83</v>
      </c>
      <c r="G112" s="38">
        <f>SUM(C112:F112)</f>
        <v>116792.43</v>
      </c>
    </row>
    <row r="113" spans="1:7" ht="15.5">
      <c r="A113" s="53"/>
      <c r="B113" s="104"/>
      <c r="C113" s="54"/>
      <c r="D113" s="54"/>
      <c r="E113" s="105"/>
      <c r="F113" s="54"/>
      <c r="G113" s="54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C15+C28+C39+C51+C60+C74+C82+C95+C105+C112</f>
        <v>407898.06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D15+D28+D39+D51+D60+D74+D82+D95+D105+D112</f>
        <v>20367.830000000002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E15+E28+E39+E51+E60+E74+E82+E95+E105+E112</f>
        <v>238064.19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F15+F28+F39+F51+F60+F74+F82+F95+F105+F112</f>
        <v>460310.18000000005</v>
      </c>
      <c r="D118" s="9"/>
      <c r="E118" s="9"/>
      <c r="F118" s="9"/>
      <c r="G118" s="9"/>
    </row>
    <row r="119" spans="1:7" ht="15.5">
      <c r="A119" s="109" t="s">
        <v>53</v>
      </c>
      <c r="B119" s="64"/>
      <c r="C119" s="87">
        <f>G15+G28+G39+G51+G60+G74+G82+G95+G105+G112</f>
        <v>1126640.26</v>
      </c>
      <c r="D119" s="9"/>
      <c r="E119" s="9"/>
      <c r="F119" s="9"/>
      <c r="G119" s="9"/>
    </row>
    <row r="120" spans="1:7" ht="15.5">
      <c r="A120" s="110" t="s">
        <v>52</v>
      </c>
      <c r="B120" s="65"/>
      <c r="C120" s="88">
        <f>C119-C116</f>
        <v>1106272.43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108436.4</v>
      </c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66"/>
      <c r="B126" s="66"/>
      <c r="C126" s="66"/>
      <c r="D126" s="66"/>
      <c r="E126" s="66"/>
      <c r="F126" s="66"/>
      <c r="G126" s="66"/>
    </row>
    <row r="127" spans="1:7" ht="15.5">
      <c r="A127" s="66"/>
      <c r="B127" s="66"/>
      <c r="C127" s="66"/>
      <c r="D127" s="66"/>
      <c r="E127" s="66"/>
      <c r="F127" s="66"/>
      <c r="G127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7"/>
  <sheetViews>
    <sheetView topLeftCell="A103" zoomScale="88" zoomScaleNormal="88" workbookViewId="0">
      <selection activeCell="D23" sqref="D23"/>
    </sheetView>
  </sheetViews>
  <sheetFormatPr defaultRowHeight="14"/>
  <cols>
    <col min="1" max="1" width="25.75" customWidth="1"/>
    <col min="2" max="2" width="15.33203125" customWidth="1"/>
    <col min="3" max="3" width="17.75" customWidth="1"/>
    <col min="4" max="4" width="14.33203125" customWidth="1"/>
    <col min="5" max="5" width="12.08203125" customWidth="1"/>
    <col min="6" max="6" width="15.25" customWidth="1"/>
    <col min="7" max="7" width="17.582031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54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93" t="s">
        <v>58</v>
      </c>
      <c r="C6" s="11" t="s">
        <v>2</v>
      </c>
      <c r="D6" s="11" t="s">
        <v>3</v>
      </c>
      <c r="E6" s="12" t="s">
        <v>4</v>
      </c>
      <c r="F6" s="13" t="s">
        <v>5</v>
      </c>
      <c r="G6" s="11" t="s">
        <v>6</v>
      </c>
    </row>
    <row r="7" spans="1:7" ht="15.5">
      <c r="A7" s="14"/>
      <c r="B7" s="94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5">
        <v>2754.1</v>
      </c>
      <c r="C8" s="18">
        <v>9008.81</v>
      </c>
      <c r="D8" s="19">
        <v>280.66000000000003</v>
      </c>
      <c r="E8" s="67">
        <v>3055.53</v>
      </c>
      <c r="F8" s="20">
        <v>5292.68</v>
      </c>
      <c r="G8" s="21">
        <f t="shared" ref="G8:G15" si="0">SUM(C8:F8)</f>
        <v>17637.68</v>
      </c>
    </row>
    <row r="9" spans="1:7" ht="15.5">
      <c r="A9" s="17" t="s">
        <v>10</v>
      </c>
      <c r="B9" s="95">
        <v>5338.3</v>
      </c>
      <c r="C9" s="18">
        <v>28496.33</v>
      </c>
      <c r="D9" s="19">
        <v>3138.3</v>
      </c>
      <c r="E9" s="67">
        <v>8150.3</v>
      </c>
      <c r="F9" s="22">
        <v>15644.13</v>
      </c>
      <c r="G9" s="18">
        <f t="shared" si="0"/>
        <v>55429.06</v>
      </c>
    </row>
    <row r="10" spans="1:7" ht="15.5">
      <c r="A10" s="17" t="s">
        <v>11</v>
      </c>
      <c r="B10" s="95">
        <v>7205.3</v>
      </c>
      <c r="C10" s="18">
        <v>29181.82</v>
      </c>
      <c r="D10" s="19">
        <v>912.04</v>
      </c>
      <c r="E10" s="67">
        <v>18815.95</v>
      </c>
      <c r="F10" s="23">
        <v>14713.56</v>
      </c>
      <c r="G10" s="18">
        <f t="shared" si="0"/>
        <v>63623.369999999995</v>
      </c>
    </row>
    <row r="11" spans="1:7" ht="15.5">
      <c r="A11" s="17" t="s">
        <v>12</v>
      </c>
      <c r="B11" s="95">
        <v>5372.1</v>
      </c>
      <c r="C11" s="18">
        <v>32100.59</v>
      </c>
      <c r="D11" s="19">
        <v>1393.99</v>
      </c>
      <c r="E11" s="67">
        <v>8132.41</v>
      </c>
      <c r="F11" s="22">
        <v>108536.6</v>
      </c>
      <c r="G11" s="18">
        <f t="shared" si="0"/>
        <v>150163.59000000003</v>
      </c>
    </row>
    <row r="12" spans="1:7" ht="15.5">
      <c r="A12" s="17" t="s">
        <v>13</v>
      </c>
      <c r="B12" s="95">
        <v>3856.3</v>
      </c>
      <c r="C12" s="18">
        <v>26611.33</v>
      </c>
      <c r="D12" s="19">
        <v>242.56</v>
      </c>
      <c r="E12" s="67">
        <v>3438.58</v>
      </c>
      <c r="F12" s="22">
        <v>0</v>
      </c>
      <c r="G12" s="18">
        <f t="shared" si="0"/>
        <v>30292.47</v>
      </c>
    </row>
    <row r="13" spans="1:7" ht="15.5">
      <c r="A13" s="17" t="s">
        <v>14</v>
      </c>
      <c r="B13" s="95">
        <v>3917.53</v>
      </c>
      <c r="C13" s="19">
        <v>13896.49</v>
      </c>
      <c r="D13" s="18">
        <v>358.71</v>
      </c>
      <c r="E13" s="68">
        <v>0</v>
      </c>
      <c r="F13" s="24">
        <v>0</v>
      </c>
      <c r="G13" s="18">
        <f t="shared" si="0"/>
        <v>14255.199999999999</v>
      </c>
    </row>
    <row r="14" spans="1:7" ht="15.5">
      <c r="A14" s="25" t="s">
        <v>15</v>
      </c>
      <c r="B14" s="96">
        <v>0</v>
      </c>
      <c r="C14" s="26">
        <f>117.19+49.18+90.17+55.92+0.04</f>
        <v>312.50000000000006</v>
      </c>
      <c r="D14" s="27">
        <f>1.63+0.58+0.5+0.9</f>
        <v>3.61</v>
      </c>
      <c r="E14" s="69">
        <v>0</v>
      </c>
      <c r="F14" s="28">
        <v>0</v>
      </c>
      <c r="G14" s="27">
        <f t="shared" si="0"/>
        <v>316.11000000000007</v>
      </c>
    </row>
    <row r="15" spans="1:7" ht="15.5">
      <c r="A15" s="29" t="s">
        <v>16</v>
      </c>
      <c r="B15" s="92">
        <f>SUM(B8:B14)</f>
        <v>28443.63</v>
      </c>
      <c r="C15" s="30">
        <f>SUM(C8:C14)</f>
        <v>139607.87</v>
      </c>
      <c r="D15" s="31">
        <f>SUM(D8:D14)</f>
        <v>6329.87</v>
      </c>
      <c r="E15" s="70">
        <f>SUM(E8:E14)</f>
        <v>41592.770000000004</v>
      </c>
      <c r="F15" s="32">
        <f>SUM(F8:F14)</f>
        <v>144186.97</v>
      </c>
      <c r="G15" s="33">
        <f t="shared" si="0"/>
        <v>331717.48</v>
      </c>
    </row>
    <row r="16" spans="1:7">
      <c r="A16" s="71" t="s">
        <v>55</v>
      </c>
      <c r="B16" s="71"/>
      <c r="C16" s="71"/>
      <c r="D16" s="71"/>
      <c r="E16" s="71"/>
      <c r="F16" s="71"/>
      <c r="G16" s="71"/>
    </row>
    <row r="17" spans="1:7">
      <c r="A17" s="72"/>
      <c r="B17" s="72"/>
      <c r="C17" s="72"/>
      <c r="D17" s="72"/>
      <c r="E17" s="72"/>
      <c r="F17" s="72"/>
      <c r="G17" s="72"/>
    </row>
    <row r="18" spans="1:7">
      <c r="A18" s="72"/>
      <c r="B18" s="72"/>
      <c r="C18" s="72"/>
      <c r="D18" s="72"/>
      <c r="E18" s="72"/>
      <c r="F18" s="72"/>
      <c r="G18" s="72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90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91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5">
        <v>1932.22</v>
      </c>
      <c r="C24" s="18">
        <v>4345.38</v>
      </c>
      <c r="D24" s="19">
        <v>91.7</v>
      </c>
      <c r="E24" s="73">
        <v>8188.01</v>
      </c>
      <c r="F24" s="35">
        <v>0</v>
      </c>
      <c r="G24" s="21">
        <f>SUM(C24:F24)</f>
        <v>12625.09</v>
      </c>
    </row>
    <row r="25" spans="1:7" ht="15.5">
      <c r="A25" s="17" t="s">
        <v>19</v>
      </c>
      <c r="B25" s="95">
        <v>3379.8</v>
      </c>
      <c r="C25" s="18">
        <v>6920.89</v>
      </c>
      <c r="D25" s="19">
        <v>430.57</v>
      </c>
      <c r="E25" s="74">
        <v>14806.82</v>
      </c>
      <c r="F25" s="19">
        <v>0</v>
      </c>
      <c r="G25" s="18">
        <f>SUM(C25:F25)</f>
        <v>22158.28</v>
      </c>
    </row>
    <row r="26" spans="1:7" ht="15.5">
      <c r="A26" s="25" t="s">
        <v>20</v>
      </c>
      <c r="B26" s="96">
        <v>3569.01</v>
      </c>
      <c r="C26" s="21">
        <v>27883.45</v>
      </c>
      <c r="D26" s="36">
        <v>1461.46</v>
      </c>
      <c r="E26" s="73">
        <v>15408.41</v>
      </c>
      <c r="F26" s="37">
        <v>3373.09</v>
      </c>
      <c r="G26" s="21">
        <f>SUM(C26:F26)</f>
        <v>48126.41</v>
      </c>
    </row>
    <row r="27" spans="1:7" ht="15.5">
      <c r="A27" s="25" t="s">
        <v>15</v>
      </c>
      <c r="B27" s="96">
        <v>0</v>
      </c>
      <c r="C27" s="21">
        <f>232.84+92.18</f>
        <v>325.02</v>
      </c>
      <c r="D27" s="36">
        <f>11.23+0.35</f>
        <v>11.58</v>
      </c>
      <c r="E27" s="28">
        <v>0</v>
      </c>
      <c r="F27" s="36">
        <v>0</v>
      </c>
      <c r="G27" s="21">
        <f>SUM(C27:F27)</f>
        <v>336.59999999999997</v>
      </c>
    </row>
    <row r="28" spans="1:7" ht="15.5">
      <c r="A28" s="29" t="s">
        <v>16</v>
      </c>
      <c r="B28" s="92">
        <f>SUM(B24:B27)</f>
        <v>8881.0300000000007</v>
      </c>
      <c r="C28" s="38">
        <f>SUM(C24:C27)</f>
        <v>39474.74</v>
      </c>
      <c r="D28" s="31">
        <f>SUM(D24:D27)</f>
        <v>1995.31</v>
      </c>
      <c r="E28" s="70">
        <f>SUM(E24:E27)</f>
        <v>38403.240000000005</v>
      </c>
      <c r="F28" s="32">
        <f>SUM(F24:F27)</f>
        <v>3373.09</v>
      </c>
      <c r="G28" s="38">
        <f>SUM(C28:F28)</f>
        <v>83246.38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90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91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103">
        <v>5359.66</v>
      </c>
      <c r="C38" s="18">
        <v>21990.58</v>
      </c>
      <c r="D38" s="19">
        <v>1074.75</v>
      </c>
      <c r="E38" s="75">
        <v>8816.61</v>
      </c>
      <c r="F38" s="18">
        <v>2484.73</v>
      </c>
      <c r="G38" s="18">
        <f>SUM(C38:F38)</f>
        <v>34366.670000000006</v>
      </c>
    </row>
    <row r="39" spans="1:7" ht="15.5">
      <c r="A39" s="29" t="s">
        <v>16</v>
      </c>
      <c r="B39" s="97">
        <f>SUM(B38)</f>
        <v>5359.66</v>
      </c>
      <c r="C39" s="38">
        <f>SUM(C38)</f>
        <v>21990.58</v>
      </c>
      <c r="D39" s="31">
        <f>SUM(D38)</f>
        <v>1074.75</v>
      </c>
      <c r="E39" s="76">
        <f>SUM(E38)</f>
        <v>8816.61</v>
      </c>
      <c r="F39" s="43">
        <v>2484.73</v>
      </c>
      <c r="G39" s="38">
        <f>SUM(C39:F39)</f>
        <v>34366.670000000006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90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91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5">
        <v>5790</v>
      </c>
      <c r="C46" s="18">
        <v>16831.84</v>
      </c>
      <c r="D46" s="19">
        <v>639.29</v>
      </c>
      <c r="E46" s="77">
        <v>8003.7</v>
      </c>
      <c r="F46" s="44">
        <v>9562.09</v>
      </c>
      <c r="G46" s="18">
        <f t="shared" ref="G46:G51" si="1">SUM(C46:F46)</f>
        <v>35036.92</v>
      </c>
    </row>
    <row r="47" spans="1:7" ht="15.5">
      <c r="A47" s="45" t="s">
        <v>25</v>
      </c>
      <c r="B47" s="100">
        <v>4352.3999999999996</v>
      </c>
      <c r="C47" s="46">
        <v>13365.32</v>
      </c>
      <c r="D47" s="47">
        <v>1438.09</v>
      </c>
      <c r="E47" s="78">
        <v>7692.75</v>
      </c>
      <c r="F47" s="47">
        <v>9505.36</v>
      </c>
      <c r="G47" s="46">
        <f t="shared" si="1"/>
        <v>32001.52</v>
      </c>
    </row>
    <row r="48" spans="1:7" ht="15.5">
      <c r="A48" s="17" t="s">
        <v>26</v>
      </c>
      <c r="B48" s="95">
        <v>4367</v>
      </c>
      <c r="C48" s="18">
        <v>26493.81</v>
      </c>
      <c r="D48" s="19">
        <v>1296.02</v>
      </c>
      <c r="E48" s="77">
        <v>21552.92</v>
      </c>
      <c r="F48" s="19">
        <v>85359.49</v>
      </c>
      <c r="G48" s="18">
        <f t="shared" si="1"/>
        <v>134702.24</v>
      </c>
    </row>
    <row r="49" spans="1:7" ht="15.5">
      <c r="A49" s="17" t="s">
        <v>27</v>
      </c>
      <c r="B49" s="95">
        <v>4386</v>
      </c>
      <c r="C49" s="18">
        <v>18424.150000000001</v>
      </c>
      <c r="D49" s="18">
        <v>782.18</v>
      </c>
      <c r="E49" s="77">
        <v>15848.27</v>
      </c>
      <c r="F49" s="18">
        <v>0</v>
      </c>
      <c r="G49" s="18">
        <f t="shared" si="1"/>
        <v>35054.600000000006</v>
      </c>
    </row>
    <row r="50" spans="1:7" ht="15.5">
      <c r="A50" s="25" t="s">
        <v>15</v>
      </c>
      <c r="B50" s="95">
        <v>0</v>
      </c>
      <c r="C50" s="26">
        <f>107.07</f>
        <v>107.07</v>
      </c>
      <c r="D50" s="27">
        <v>0.94</v>
      </c>
      <c r="E50" s="79">
        <v>0</v>
      </c>
      <c r="F50" s="27">
        <v>0</v>
      </c>
      <c r="G50" s="27">
        <f t="shared" si="1"/>
        <v>108.00999999999999</v>
      </c>
    </row>
    <row r="51" spans="1:7" ht="15.5">
      <c r="A51" s="29" t="s">
        <v>16</v>
      </c>
      <c r="B51" s="92">
        <f>SUM(B46:B50)</f>
        <v>18895.400000000001</v>
      </c>
      <c r="C51" s="30">
        <f>SUM(C46:C50)</f>
        <v>75222.19</v>
      </c>
      <c r="D51" s="31">
        <f>SUM(D46:D50)</f>
        <v>4156.5199999999995</v>
      </c>
      <c r="E51" s="70">
        <f>SUM(E46:E50)</f>
        <v>53097.64</v>
      </c>
      <c r="F51" s="48">
        <f>SUM(F46:F50)</f>
        <v>104426.94</v>
      </c>
      <c r="G51" s="38">
        <f t="shared" si="1"/>
        <v>236903.29</v>
      </c>
    </row>
    <row r="52" spans="1:7">
      <c r="A52" s="71" t="s">
        <v>56</v>
      </c>
      <c r="B52" s="71"/>
      <c r="C52" s="71"/>
      <c r="D52" s="71"/>
      <c r="E52" s="71"/>
      <c r="F52" s="71"/>
      <c r="G52" s="71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90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91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5">
        <v>2787.2</v>
      </c>
      <c r="C59" s="18">
        <v>2180.79</v>
      </c>
      <c r="D59" s="19">
        <v>144.35</v>
      </c>
      <c r="E59" s="49">
        <v>0</v>
      </c>
      <c r="F59" s="35">
        <v>0</v>
      </c>
      <c r="G59" s="18">
        <f>SUM(C59:F59)</f>
        <v>2325.14</v>
      </c>
    </row>
    <row r="60" spans="1:7" ht="15.5">
      <c r="A60" s="29" t="s">
        <v>16</v>
      </c>
      <c r="B60" s="98">
        <f>SUM(B59)</f>
        <v>2787.2</v>
      </c>
      <c r="C60" s="38">
        <f>SUM(C59)</f>
        <v>2180.79</v>
      </c>
      <c r="D60" s="31">
        <f>SUM(D59)</f>
        <v>144.35</v>
      </c>
      <c r="E60" s="50">
        <f>SUM(E59)</f>
        <v>0</v>
      </c>
      <c r="F60" s="50">
        <v>0</v>
      </c>
      <c r="G60" s="38">
        <f>SUM(C60:F60)</f>
        <v>2325.14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8" t="s">
        <v>30</v>
      </c>
      <c r="D64" s="9"/>
      <c r="E64" s="9"/>
      <c r="F64" s="9"/>
      <c r="G64" s="9"/>
    </row>
    <row r="65" spans="1:7" ht="15.5">
      <c r="A65" s="10"/>
      <c r="B65" s="10"/>
      <c r="C65" s="10"/>
      <c r="D65" s="10"/>
      <c r="E65" s="10"/>
      <c r="F65" s="10"/>
      <c r="G65" s="10"/>
    </row>
    <row r="66" spans="1:7" ht="15.5">
      <c r="A66" s="11" t="s">
        <v>1</v>
      </c>
      <c r="B66" s="90" t="s">
        <v>58</v>
      </c>
      <c r="C66" s="11" t="s">
        <v>2</v>
      </c>
      <c r="D66" s="11" t="s">
        <v>3</v>
      </c>
      <c r="E66" s="12" t="s">
        <v>4</v>
      </c>
      <c r="F66" s="11" t="s">
        <v>5</v>
      </c>
      <c r="G66" s="11" t="s">
        <v>6</v>
      </c>
    </row>
    <row r="67" spans="1:7" ht="15.5">
      <c r="A67" s="14"/>
      <c r="B67" s="91" t="s">
        <v>59</v>
      </c>
      <c r="C67" s="14" t="s">
        <v>7</v>
      </c>
      <c r="D67" s="14"/>
      <c r="E67" s="15"/>
      <c r="F67" s="14"/>
      <c r="G67" s="14" t="s">
        <v>8</v>
      </c>
    </row>
    <row r="68" spans="1:7" ht="15.5">
      <c r="A68" s="17" t="s">
        <v>31</v>
      </c>
      <c r="B68" s="95">
        <v>3925.1</v>
      </c>
      <c r="C68" s="18">
        <v>12589.5</v>
      </c>
      <c r="D68" s="19">
        <v>430.08</v>
      </c>
      <c r="E68" s="77">
        <v>4365.88</v>
      </c>
      <c r="F68" s="51">
        <v>15435.96</v>
      </c>
      <c r="G68" s="18">
        <f t="shared" ref="G68:G74" si="2">SUM(C68:F68)</f>
        <v>32821.42</v>
      </c>
    </row>
    <row r="69" spans="1:7" ht="15.5">
      <c r="A69" s="17" t="s">
        <v>32</v>
      </c>
      <c r="B69" s="95">
        <v>3353.2</v>
      </c>
      <c r="C69" s="18">
        <v>10471.65</v>
      </c>
      <c r="D69" s="19">
        <v>253.13</v>
      </c>
      <c r="E69" s="77">
        <v>0</v>
      </c>
      <c r="F69" s="51">
        <v>0</v>
      </c>
      <c r="G69" s="18">
        <f t="shared" si="2"/>
        <v>10724.779999999999</v>
      </c>
    </row>
    <row r="70" spans="1:7" ht="15.5">
      <c r="A70" s="17" t="s">
        <v>33</v>
      </c>
      <c r="B70" s="95">
        <v>2205.1</v>
      </c>
      <c r="C70" s="18">
        <v>8675.83</v>
      </c>
      <c r="D70" s="19">
        <v>129.58000000000001</v>
      </c>
      <c r="E70" s="77">
        <v>0</v>
      </c>
      <c r="F70" s="51">
        <v>0</v>
      </c>
      <c r="G70" s="18">
        <f t="shared" si="2"/>
        <v>8805.41</v>
      </c>
    </row>
    <row r="71" spans="1:7" ht="15.5">
      <c r="A71" s="17" t="s">
        <v>34</v>
      </c>
      <c r="B71" s="95">
        <v>4173.4799999999996</v>
      </c>
      <c r="C71" s="19">
        <v>8495.09</v>
      </c>
      <c r="D71" s="18">
        <v>129.08000000000001</v>
      </c>
      <c r="E71" s="80">
        <v>0</v>
      </c>
      <c r="F71" s="35">
        <v>0</v>
      </c>
      <c r="G71" s="18">
        <f t="shared" si="2"/>
        <v>8624.17</v>
      </c>
    </row>
    <row r="72" spans="1:7" ht="15.5">
      <c r="A72" s="25" t="s">
        <v>35</v>
      </c>
      <c r="B72" s="96">
        <v>1710.1</v>
      </c>
      <c r="C72" s="36">
        <v>4546.3599999999997</v>
      </c>
      <c r="D72" s="27">
        <v>157.22999999999999</v>
      </c>
      <c r="E72" s="79">
        <v>0</v>
      </c>
      <c r="F72" s="27">
        <v>0</v>
      </c>
      <c r="G72" s="21">
        <f t="shared" si="2"/>
        <v>4703.5899999999992</v>
      </c>
    </row>
    <row r="73" spans="1:7" ht="15.5">
      <c r="A73" s="25" t="s">
        <v>15</v>
      </c>
      <c r="B73" s="96">
        <v>0</v>
      </c>
      <c r="C73" s="36">
        <f>17.78+257.97+22.16+46.74</f>
        <v>344.65000000000003</v>
      </c>
      <c r="D73" s="35">
        <f>1.09+14.98+1.19+5.58</f>
        <v>22.840000000000003</v>
      </c>
      <c r="E73" s="79">
        <v>0</v>
      </c>
      <c r="F73" s="35">
        <v>0</v>
      </c>
      <c r="G73" s="21">
        <f t="shared" si="2"/>
        <v>367.49</v>
      </c>
    </row>
    <row r="74" spans="1:7" ht="15.5">
      <c r="A74" s="29" t="s">
        <v>16</v>
      </c>
      <c r="B74" s="98">
        <f>SUM(B68:B73)</f>
        <v>15366.98</v>
      </c>
      <c r="C74" s="30">
        <f>SUM(C68:C73)</f>
        <v>45123.080000000009</v>
      </c>
      <c r="D74" s="31">
        <f>SUM(D68:D73)</f>
        <v>1121.94</v>
      </c>
      <c r="E74" s="81">
        <f>SUM(E68:E73)</f>
        <v>4365.88</v>
      </c>
      <c r="F74" s="52">
        <f>SUM(F68:F73)</f>
        <v>15435.96</v>
      </c>
      <c r="G74" s="38">
        <f t="shared" si="2"/>
        <v>66046.860000000015</v>
      </c>
    </row>
    <row r="75" spans="1:7" ht="15.5">
      <c r="A75" s="53"/>
      <c r="B75" s="53"/>
      <c r="C75" s="54"/>
      <c r="D75" s="54"/>
      <c r="E75" s="55"/>
      <c r="F75" s="55"/>
      <c r="G75" s="54"/>
    </row>
    <row r="76" spans="1:7" ht="15.5">
      <c r="A76" s="9"/>
      <c r="B76" s="9"/>
      <c r="C76" s="9"/>
      <c r="D76" s="9"/>
      <c r="E76" s="9"/>
      <c r="F76" s="9"/>
      <c r="G76" s="9"/>
    </row>
    <row r="77" spans="1:7" ht="15.5">
      <c r="A77" s="9"/>
      <c r="B77" s="9"/>
      <c r="C77" s="8" t="s">
        <v>36</v>
      </c>
      <c r="D77" s="9"/>
      <c r="E77" s="9"/>
      <c r="F77" s="9"/>
      <c r="G77" s="9"/>
    </row>
    <row r="78" spans="1:7" ht="15.5">
      <c r="A78" s="10"/>
      <c r="B78" s="10"/>
      <c r="C78" s="10"/>
      <c r="D78" s="10"/>
      <c r="E78" s="10"/>
      <c r="F78" s="10"/>
      <c r="G78" s="10"/>
    </row>
    <row r="79" spans="1:7" ht="15.5">
      <c r="A79" s="11" t="s">
        <v>1</v>
      </c>
      <c r="B79" s="90" t="s">
        <v>58</v>
      </c>
      <c r="C79" s="11" t="s">
        <v>2</v>
      </c>
      <c r="D79" s="11" t="s">
        <v>3</v>
      </c>
      <c r="E79" s="12" t="s">
        <v>4</v>
      </c>
      <c r="F79" s="11" t="s">
        <v>5</v>
      </c>
      <c r="G79" s="41" t="s">
        <v>6</v>
      </c>
    </row>
    <row r="80" spans="1:7" ht="15.5">
      <c r="A80" s="14"/>
      <c r="B80" s="91" t="s">
        <v>59</v>
      </c>
      <c r="C80" s="14" t="s">
        <v>7</v>
      </c>
      <c r="D80" s="14"/>
      <c r="E80" s="15"/>
      <c r="F80" s="14"/>
      <c r="G80" s="42" t="s">
        <v>8</v>
      </c>
    </row>
    <row r="81" spans="1:7" ht="15.5">
      <c r="A81" s="17" t="s">
        <v>37</v>
      </c>
      <c r="B81" s="95">
        <v>5787</v>
      </c>
      <c r="C81" s="18">
        <v>27314.720000000001</v>
      </c>
      <c r="D81" s="19">
        <v>1706.14</v>
      </c>
      <c r="E81" s="18">
        <v>38360.629999999997</v>
      </c>
      <c r="F81" s="56">
        <v>94240.66</v>
      </c>
      <c r="G81" s="18">
        <f>SUM(C81:F81)</f>
        <v>161622.15</v>
      </c>
    </row>
    <row r="82" spans="1:7" ht="15.5">
      <c r="A82" s="29" t="s">
        <v>16</v>
      </c>
      <c r="B82" s="98">
        <f>SUM(B81)</f>
        <v>5787</v>
      </c>
      <c r="C82" s="38">
        <f>SUM(C81)</f>
        <v>27314.720000000001</v>
      </c>
      <c r="D82" s="31">
        <f>SUM(D81)</f>
        <v>1706.14</v>
      </c>
      <c r="E82" s="43">
        <v>38360.629999999997</v>
      </c>
      <c r="F82" s="57">
        <v>94240.66</v>
      </c>
      <c r="G82" s="38">
        <f>SUM(C82:F82)</f>
        <v>161622.15</v>
      </c>
    </row>
    <row r="83" spans="1:7">
      <c r="A83" s="71" t="s">
        <v>57</v>
      </c>
      <c r="B83" s="71"/>
      <c r="C83" s="71"/>
      <c r="D83" s="71"/>
      <c r="E83" s="71"/>
      <c r="F83" s="71"/>
      <c r="G83" s="71"/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90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91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5">
        <v>1473</v>
      </c>
      <c r="C90" s="18">
        <v>2375.86</v>
      </c>
      <c r="D90" s="19">
        <v>130.69</v>
      </c>
      <c r="E90" s="35">
        <v>0</v>
      </c>
      <c r="F90" s="51">
        <v>0</v>
      </c>
      <c r="G90" s="18">
        <f t="shared" ref="G90:G95" si="3">SUM(C90:F90)</f>
        <v>2506.5500000000002</v>
      </c>
    </row>
    <row r="91" spans="1:7" ht="15.5">
      <c r="A91" s="17" t="s">
        <v>40</v>
      </c>
      <c r="B91" s="95">
        <v>1475.3</v>
      </c>
      <c r="C91" s="18">
        <v>6814.12</v>
      </c>
      <c r="D91" s="19">
        <v>217.38</v>
      </c>
      <c r="E91" s="34">
        <v>0</v>
      </c>
      <c r="F91" s="19">
        <v>0</v>
      </c>
      <c r="G91" s="18">
        <f t="shared" si="3"/>
        <v>7031.5</v>
      </c>
    </row>
    <row r="92" spans="1:7" ht="15.5">
      <c r="A92" s="17" t="s">
        <v>41</v>
      </c>
      <c r="B92" s="95">
        <v>1475.8</v>
      </c>
      <c r="C92" s="18">
        <v>4247.2700000000004</v>
      </c>
      <c r="D92" s="19">
        <v>145.13999999999999</v>
      </c>
      <c r="E92" s="35">
        <v>0</v>
      </c>
      <c r="F92" s="19">
        <v>0</v>
      </c>
      <c r="G92" s="18">
        <f t="shared" si="3"/>
        <v>4392.4100000000008</v>
      </c>
    </row>
    <row r="93" spans="1:7" ht="15.5">
      <c r="A93" s="25" t="s">
        <v>42</v>
      </c>
      <c r="B93" s="96">
        <v>1471.9</v>
      </c>
      <c r="C93" s="21">
        <v>4975.03</v>
      </c>
      <c r="D93" s="36">
        <v>196.67</v>
      </c>
      <c r="E93" s="35">
        <v>0</v>
      </c>
      <c r="F93" s="36">
        <v>0</v>
      </c>
      <c r="G93" s="21">
        <f t="shared" si="3"/>
        <v>5171.7</v>
      </c>
    </row>
    <row r="94" spans="1:7" ht="15.5">
      <c r="A94" s="25" t="s">
        <v>43</v>
      </c>
      <c r="B94" s="96">
        <v>7715.2</v>
      </c>
      <c r="C94" s="21">
        <v>23393.54</v>
      </c>
      <c r="D94" s="36">
        <v>801.15</v>
      </c>
      <c r="E94" s="83">
        <v>6954.4</v>
      </c>
      <c r="F94" s="58">
        <v>4327.1000000000004</v>
      </c>
      <c r="G94" s="21">
        <f t="shared" si="3"/>
        <v>35476.19</v>
      </c>
    </row>
    <row r="95" spans="1:7" ht="15.5">
      <c r="A95" s="29" t="s">
        <v>16</v>
      </c>
      <c r="B95" s="92">
        <f>SUM(B90:B94)</f>
        <v>13611.2</v>
      </c>
      <c r="C95" s="38">
        <f>SUM(C90:C94)</f>
        <v>41805.82</v>
      </c>
      <c r="D95" s="31">
        <f>SUM(D90:D94)</f>
        <v>1491.03</v>
      </c>
      <c r="E95" s="70">
        <f>SUM(E90:E94)</f>
        <v>6954.4</v>
      </c>
      <c r="F95" s="32">
        <f>SUM(F90:F94)</f>
        <v>4327.1000000000004</v>
      </c>
      <c r="G95" s="38">
        <f t="shared" si="3"/>
        <v>54578.35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90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91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96">
        <v>1694.8</v>
      </c>
      <c r="C103" s="21">
        <v>5057.24</v>
      </c>
      <c r="D103" s="18">
        <v>387.87</v>
      </c>
      <c r="E103" s="26">
        <v>0</v>
      </c>
      <c r="F103" s="27">
        <v>0</v>
      </c>
      <c r="G103" s="58">
        <f>SUM(C103:F103)</f>
        <v>5445.11</v>
      </c>
    </row>
    <row r="104" spans="1:7" ht="15.5">
      <c r="A104" s="17" t="s">
        <v>46</v>
      </c>
      <c r="B104" s="95">
        <v>1979</v>
      </c>
      <c r="C104" s="18">
        <v>5810.38</v>
      </c>
      <c r="D104" s="19">
        <v>222.04</v>
      </c>
      <c r="E104" s="35">
        <v>0</v>
      </c>
      <c r="F104" s="35">
        <v>0</v>
      </c>
      <c r="G104" s="18">
        <f>SUM(C104:F104)</f>
        <v>6032.42</v>
      </c>
    </row>
    <row r="105" spans="1:7" ht="15.5">
      <c r="A105" s="29" t="s">
        <v>16</v>
      </c>
      <c r="B105" s="92">
        <f>SUM(B103:B104)</f>
        <v>3673.8</v>
      </c>
      <c r="C105" s="38">
        <f>SUM(C103:C104)</f>
        <v>10867.619999999999</v>
      </c>
      <c r="D105" s="31">
        <f>SUM(D103:D104)</f>
        <v>609.91</v>
      </c>
      <c r="E105" s="38">
        <f>SUM(E103:E104)</f>
        <v>0</v>
      </c>
      <c r="F105" s="52">
        <f>SUM(F103:F104)</f>
        <v>0</v>
      </c>
      <c r="G105" s="38">
        <f>SUM(C105:F105)</f>
        <v>11477.529999999999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90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91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5">
        <v>5630.5</v>
      </c>
      <c r="C111" s="19">
        <v>29994.46</v>
      </c>
      <c r="D111" s="61">
        <v>1553.12</v>
      </c>
      <c r="E111" s="77">
        <v>25603.79</v>
      </c>
      <c r="F111" s="84">
        <v>72593.899999999994</v>
      </c>
      <c r="G111" s="62">
        <f>SUM(C111:F111)</f>
        <v>129745.26999999999</v>
      </c>
    </row>
    <row r="112" spans="1:7" ht="15.5">
      <c r="A112" s="29" t="s">
        <v>16</v>
      </c>
      <c r="B112" s="92">
        <v>5630.5</v>
      </c>
      <c r="C112" s="30">
        <f>SUM(C111)</f>
        <v>29994.46</v>
      </c>
      <c r="D112" s="31">
        <f>SUM(D111)</f>
        <v>1553.12</v>
      </c>
      <c r="E112" s="85">
        <v>25603.79</v>
      </c>
      <c r="F112" s="43">
        <v>72593.899999999994</v>
      </c>
      <c r="G112" s="38">
        <f>SUM(C112:F112)</f>
        <v>129745.26999999999</v>
      </c>
    </row>
    <row r="113" spans="1:7" ht="15.5">
      <c r="A113" s="9"/>
      <c r="B113" s="9"/>
      <c r="C113" s="9"/>
      <c r="D113" s="9"/>
      <c r="E113" s="9"/>
      <c r="F113" s="9"/>
      <c r="G113" s="9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63" t="s">
        <v>49</v>
      </c>
      <c r="B115" s="63"/>
      <c r="C115" s="86">
        <f>C15+C28+C39+C51+C60+C74+C82+C95+C105+C112</f>
        <v>433581.87</v>
      </c>
      <c r="D115" s="9"/>
      <c r="E115" s="9"/>
      <c r="F115" s="9"/>
      <c r="G115" s="9"/>
    </row>
    <row r="116" spans="1:7" ht="15.5">
      <c r="A116" s="17" t="s">
        <v>3</v>
      </c>
      <c r="B116" s="17"/>
      <c r="C116" s="86">
        <f>D15+D28+D39+D51+D60+D74+D82+D95+D105+D112</f>
        <v>20182.939999999999</v>
      </c>
      <c r="D116" s="9"/>
      <c r="E116" s="9"/>
      <c r="F116" s="9"/>
      <c r="G116" s="9"/>
    </row>
    <row r="117" spans="1:7" ht="15.5">
      <c r="A117" s="45" t="s">
        <v>50</v>
      </c>
      <c r="B117" s="45"/>
      <c r="C117" s="86">
        <f>E15+E28+E39+E51+E60+E74+E82+E95+E105+E112</f>
        <v>217194.96000000002</v>
      </c>
      <c r="D117" s="9"/>
      <c r="E117" s="9"/>
      <c r="F117" s="9"/>
      <c r="G117" s="9"/>
    </row>
    <row r="118" spans="1:7" ht="15.5">
      <c r="A118" s="17" t="s">
        <v>51</v>
      </c>
      <c r="B118" s="17"/>
      <c r="C118" s="86">
        <f>F15+F28+F39+F51+F60+F74+F82+F95+F105+F112</f>
        <v>441069.35</v>
      </c>
      <c r="D118" s="9"/>
      <c r="E118" s="9"/>
      <c r="F118" s="9"/>
      <c r="G118" s="9"/>
    </row>
    <row r="119" spans="1:7" ht="15.5">
      <c r="A119" s="64" t="s">
        <v>53</v>
      </c>
      <c r="B119" s="64"/>
      <c r="C119" s="87">
        <f>G15+G28+G39+G51+G60+G74+G82+G95+G105+G112</f>
        <v>1112029.1199999999</v>
      </c>
      <c r="D119" s="9"/>
      <c r="E119" s="9"/>
      <c r="F119" s="9"/>
      <c r="G119" s="9"/>
    </row>
    <row r="120" spans="1:7" ht="15.5">
      <c r="A120" s="65" t="s">
        <v>52</v>
      </c>
      <c r="B120" s="65"/>
      <c r="C120" s="88">
        <f>C119-C116</f>
        <v>1091846.18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A123" s="66"/>
      <c r="B123" s="66"/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108436.4</v>
      </c>
      <c r="C124" s="66"/>
      <c r="D124" s="66"/>
      <c r="E124" s="66"/>
      <c r="F124" s="66"/>
      <c r="G124" s="66"/>
    </row>
    <row r="125" spans="1:7" ht="15.5">
      <c r="A125" s="66"/>
      <c r="B125" s="66"/>
      <c r="C125" s="66"/>
      <c r="D125" s="66"/>
      <c r="E125" s="66"/>
      <c r="F125" s="66"/>
      <c r="G125" s="66"/>
    </row>
    <row r="126" spans="1:7" ht="15.5">
      <c r="A126" s="66"/>
      <c r="B126" s="66"/>
      <c r="C126" s="66"/>
      <c r="D126" s="66"/>
      <c r="E126" s="66"/>
      <c r="F126" s="66"/>
      <c r="G126" s="66"/>
    </row>
    <row r="127" spans="1:7" ht="15.5">
      <c r="A127" s="66"/>
      <c r="B127" s="66"/>
      <c r="C127" s="66"/>
      <c r="D127" s="66"/>
      <c r="E127" s="66"/>
      <c r="F127" s="66"/>
      <c r="G127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FA40-022C-4644-BDF6-EA36D58F3A65}">
  <dimension ref="A1:G124"/>
  <sheetViews>
    <sheetView workbookViewId="0">
      <selection sqref="A1:H131"/>
    </sheetView>
  </sheetViews>
  <sheetFormatPr defaultRowHeight="14"/>
  <cols>
    <col min="1" max="1" width="29.25" customWidth="1"/>
    <col min="2" max="2" width="15.25" customWidth="1"/>
    <col min="3" max="3" width="15.1640625" customWidth="1"/>
    <col min="4" max="4" width="12.25" customWidth="1"/>
    <col min="5" max="5" width="12.75" customWidth="1"/>
    <col min="6" max="6" width="14.33203125" customWidth="1"/>
    <col min="7" max="7" width="15.16406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116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12056.09</v>
      </c>
      <c r="D8" s="19">
        <v>406.04</v>
      </c>
      <c r="E8" s="67">
        <v>3530.37</v>
      </c>
      <c r="F8" s="120">
        <v>8262.57</v>
      </c>
      <c r="G8" s="21">
        <f t="shared" ref="G8:G14" si="0">SUM(C8:F8)</f>
        <v>24255.07</v>
      </c>
    </row>
    <row r="9" spans="1:7" ht="15.5">
      <c r="A9" s="17" t="s">
        <v>10</v>
      </c>
      <c r="B9" s="92">
        <v>5338.3</v>
      </c>
      <c r="C9" s="84">
        <v>46378.29</v>
      </c>
      <c r="D9" s="19">
        <v>2771.08</v>
      </c>
      <c r="E9" s="67">
        <v>48798.34</v>
      </c>
      <c r="F9" s="20">
        <v>25095.72</v>
      </c>
      <c r="G9" s="18">
        <f t="shared" si="0"/>
        <v>123043.43</v>
      </c>
    </row>
    <row r="10" spans="1:7" ht="15.5">
      <c r="A10" s="17" t="s">
        <v>11</v>
      </c>
      <c r="B10" s="92">
        <v>7223.3</v>
      </c>
      <c r="C10" s="84">
        <v>20914.61</v>
      </c>
      <c r="D10" s="19">
        <v>586.17999999999995</v>
      </c>
      <c r="E10" s="67">
        <v>23195.55</v>
      </c>
      <c r="F10" s="23">
        <v>22105.75</v>
      </c>
      <c r="G10" s="18">
        <f t="shared" si="0"/>
        <v>66802.09</v>
      </c>
    </row>
    <row r="11" spans="1:7" ht="15.5">
      <c r="A11" s="17" t="s">
        <v>12</v>
      </c>
      <c r="B11" s="92">
        <v>5395</v>
      </c>
      <c r="C11" s="84">
        <v>29676.3</v>
      </c>
      <c r="D11" s="19">
        <v>899.93</v>
      </c>
      <c r="E11" s="67">
        <v>18720.39</v>
      </c>
      <c r="F11" s="22">
        <v>29651.06</v>
      </c>
      <c r="G11" s="18">
        <f t="shared" si="0"/>
        <v>78947.679999999993</v>
      </c>
    </row>
    <row r="12" spans="1:7" ht="15.5">
      <c r="A12" s="17" t="s">
        <v>13</v>
      </c>
      <c r="B12" s="92">
        <v>3856.3</v>
      </c>
      <c r="C12" s="84">
        <v>22082.68</v>
      </c>
      <c r="D12" s="19">
        <v>335.02</v>
      </c>
      <c r="E12" s="67">
        <v>29522.75</v>
      </c>
      <c r="F12" s="22">
        <v>0</v>
      </c>
      <c r="G12" s="18">
        <f t="shared" si="0"/>
        <v>51940.45</v>
      </c>
    </row>
    <row r="13" spans="1:7" ht="15.5">
      <c r="A13" s="17" t="s">
        <v>14</v>
      </c>
      <c r="B13" s="92">
        <v>3917.53</v>
      </c>
      <c r="C13" s="19">
        <v>33762.959999999999</v>
      </c>
      <c r="D13" s="18">
        <v>1674.57</v>
      </c>
      <c r="E13" s="68">
        <v>23928.69</v>
      </c>
      <c r="F13" s="24">
        <v>42491.76</v>
      </c>
      <c r="G13" s="18">
        <f t="shared" si="0"/>
        <v>101857.98000000001</v>
      </c>
    </row>
    <row r="14" spans="1:7" ht="15.5">
      <c r="A14" s="25" t="s">
        <v>15</v>
      </c>
      <c r="B14" s="113">
        <v>0</v>
      </c>
      <c r="C14" s="26">
        <v>991.07</v>
      </c>
      <c r="D14" s="27">
        <v>28.84</v>
      </c>
      <c r="E14" s="69">
        <v>0</v>
      </c>
      <c r="F14" s="28">
        <v>0</v>
      </c>
      <c r="G14" s="27">
        <f t="shared" si="0"/>
        <v>1019.9100000000001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165862</v>
      </c>
      <c r="D15" s="154">
        <f t="shared" si="1"/>
        <v>6701.66</v>
      </c>
      <c r="E15" s="155">
        <f t="shared" si="1"/>
        <v>147696.09</v>
      </c>
      <c r="F15" s="156">
        <f t="shared" si="1"/>
        <v>127606.86000000002</v>
      </c>
      <c r="G15" s="33">
        <f>SUM(G8:G14)</f>
        <v>447866.61000000004</v>
      </c>
    </row>
    <row r="16" spans="1:7">
      <c r="A16" s="157" t="s">
        <v>115</v>
      </c>
      <c r="B16" s="157"/>
      <c r="C16" s="157"/>
      <c r="D16" s="157"/>
      <c r="E16" s="157"/>
      <c r="F16" s="158"/>
      <c r="G16" s="159"/>
    </row>
    <row r="17" spans="1:7">
      <c r="A17" s="157" t="s">
        <v>117</v>
      </c>
      <c r="B17" s="157"/>
      <c r="C17" s="157"/>
      <c r="D17" s="157"/>
      <c r="E17" s="157"/>
      <c r="F17" s="158"/>
      <c r="G17" s="160"/>
    </row>
    <row r="18" spans="1:7">
      <c r="A18" s="157" t="s">
        <v>114</v>
      </c>
      <c r="B18" s="157"/>
      <c r="C18" s="157"/>
      <c r="D18" s="157"/>
      <c r="E18" s="157"/>
      <c r="F18" s="158"/>
      <c r="G18" s="160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15545.5</v>
      </c>
      <c r="D24" s="19">
        <v>474.89</v>
      </c>
      <c r="E24" s="73">
        <v>21244.16</v>
      </c>
      <c r="F24" s="35">
        <v>74957.11</v>
      </c>
      <c r="G24" s="21">
        <f>SUM(C24:F24)</f>
        <v>112221.66</v>
      </c>
    </row>
    <row r="25" spans="1:7" ht="15.5">
      <c r="A25" s="17" t="s">
        <v>19</v>
      </c>
      <c r="B25" s="92">
        <v>3379.8</v>
      </c>
      <c r="C25" s="84">
        <v>12701.29</v>
      </c>
      <c r="D25" s="19">
        <v>381</v>
      </c>
      <c r="E25" s="74">
        <v>10511.64</v>
      </c>
      <c r="F25" s="19">
        <v>566.6</v>
      </c>
      <c r="G25" s="18">
        <f>SUM(C25:F25)</f>
        <v>24160.53</v>
      </c>
    </row>
    <row r="26" spans="1:7" ht="15.5">
      <c r="A26" s="25" t="s">
        <v>20</v>
      </c>
      <c r="B26" s="113">
        <v>3569.01</v>
      </c>
      <c r="C26" s="149">
        <v>23678.34</v>
      </c>
      <c r="D26" s="36">
        <v>604.41999999999996</v>
      </c>
      <c r="E26" s="73">
        <v>16989.009999999998</v>
      </c>
      <c r="F26" s="37">
        <v>13978.52</v>
      </c>
      <c r="G26" s="21">
        <f>SUM(C26:F26)</f>
        <v>55250.289999999994</v>
      </c>
    </row>
    <row r="27" spans="1:7" ht="15.5">
      <c r="A27" s="25" t="s">
        <v>15</v>
      </c>
      <c r="B27" s="113">
        <v>0</v>
      </c>
      <c r="C27" s="21">
        <v>396.52</v>
      </c>
      <c r="D27" s="36">
        <v>18.579999999999998</v>
      </c>
      <c r="E27" s="28">
        <v>0</v>
      </c>
      <c r="F27" s="36">
        <v>0</v>
      </c>
      <c r="G27" s="21">
        <f>SUM(C27:F27)</f>
        <v>415.09999999999997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52321.65</v>
      </c>
      <c r="D28" s="31">
        <f t="shared" si="2"/>
        <v>1478.8899999999999</v>
      </c>
      <c r="E28" s="70">
        <f t="shared" si="2"/>
        <v>48744.81</v>
      </c>
      <c r="F28" s="70">
        <f t="shared" si="2"/>
        <v>89502.23000000001</v>
      </c>
      <c r="G28" s="38">
        <f t="shared" si="2"/>
        <v>192047.58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29237.66</v>
      </c>
      <c r="D38" s="19">
        <v>873.98</v>
      </c>
      <c r="E38" s="75">
        <v>30301.74</v>
      </c>
      <c r="F38" s="18">
        <v>50309.61</v>
      </c>
      <c r="G38" s="18">
        <f>SUM(C38:F38)</f>
        <v>110722.99</v>
      </c>
    </row>
    <row r="39" spans="1:7" ht="15.5">
      <c r="A39" s="29" t="s">
        <v>16</v>
      </c>
      <c r="B39" s="97">
        <f>SUM(B38)</f>
        <v>5359.66</v>
      </c>
      <c r="C39" s="38">
        <f>SUM(C38)</f>
        <v>29237.66</v>
      </c>
      <c r="D39" s="31">
        <f>SUM(D38)</f>
        <v>873.98</v>
      </c>
      <c r="E39" s="76">
        <f>SUM(E38)</f>
        <v>30301.74</v>
      </c>
      <c r="F39" s="43">
        <f>SUM(F38)</f>
        <v>50309.61</v>
      </c>
      <c r="G39" s="38">
        <f>SUM(C39:F39)</f>
        <v>110722.99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30889.32</v>
      </c>
      <c r="D46" s="19">
        <v>1101.22</v>
      </c>
      <c r="E46" s="77">
        <v>3885.35</v>
      </c>
      <c r="F46" s="44">
        <v>14978.23</v>
      </c>
      <c r="G46" s="18">
        <f>SUM(C46:F46)</f>
        <v>50854.119999999995</v>
      </c>
    </row>
    <row r="47" spans="1:7" ht="15.5">
      <c r="A47" s="45" t="s">
        <v>25</v>
      </c>
      <c r="B47" s="114">
        <v>4352.3999999999996</v>
      </c>
      <c r="C47" s="150">
        <v>9214.33</v>
      </c>
      <c r="D47" s="47">
        <v>416.75</v>
      </c>
      <c r="E47" s="78">
        <v>-5063.71</v>
      </c>
      <c r="F47" s="47">
        <v>-3081.38</v>
      </c>
      <c r="G47" s="46">
        <f>SUM(C47:F47)</f>
        <v>1485.9899999999998</v>
      </c>
    </row>
    <row r="48" spans="1:7" ht="15.5">
      <c r="A48" s="17" t="s">
        <v>26</v>
      </c>
      <c r="B48" s="92">
        <v>4367</v>
      </c>
      <c r="C48" s="84">
        <v>27717.73</v>
      </c>
      <c r="D48" s="19">
        <v>1211.4100000000001</v>
      </c>
      <c r="E48" s="77">
        <v>17365.48</v>
      </c>
      <c r="F48" s="19">
        <v>2964.47</v>
      </c>
      <c r="G48" s="18">
        <f>SUM(C48:F48)</f>
        <v>49259.09</v>
      </c>
    </row>
    <row r="49" spans="1:7" ht="15.5">
      <c r="A49" s="17" t="s">
        <v>27</v>
      </c>
      <c r="B49" s="92">
        <v>4386</v>
      </c>
      <c r="C49" s="84">
        <v>32197.17</v>
      </c>
      <c r="D49" s="18">
        <v>1053.96</v>
      </c>
      <c r="E49" s="77">
        <v>23906.86</v>
      </c>
      <c r="F49" s="18">
        <v>44369.29</v>
      </c>
      <c r="G49" s="18">
        <f>SUM(C49:F49)</f>
        <v>101527.28</v>
      </c>
    </row>
    <row r="50" spans="1:7" ht="15.5">
      <c r="A50" s="25" t="s">
        <v>15</v>
      </c>
      <c r="B50" s="92">
        <v>0</v>
      </c>
      <c r="C50" s="26">
        <v>1078.8599999999999</v>
      </c>
      <c r="D50" s="27">
        <v>31.63</v>
      </c>
      <c r="E50" s="79">
        <v>2834.39</v>
      </c>
      <c r="F50" s="27">
        <v>0</v>
      </c>
      <c r="G50" s="27">
        <f>SUM(C50:F50)</f>
        <v>3944.88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101097.41</v>
      </c>
      <c r="D51" s="31">
        <f t="shared" si="3"/>
        <v>3814.9700000000003</v>
      </c>
      <c r="E51" s="70">
        <f t="shared" si="3"/>
        <v>42928.369999999995</v>
      </c>
      <c r="F51" s="48">
        <f t="shared" si="3"/>
        <v>59230.61</v>
      </c>
      <c r="G51" s="38">
        <f t="shared" si="3"/>
        <v>207071.35999999999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5432.95</v>
      </c>
      <c r="D59" s="19">
        <v>47.54</v>
      </c>
      <c r="E59" s="49">
        <v>0</v>
      </c>
      <c r="F59" s="35">
        <v>0</v>
      </c>
      <c r="G59" s="18">
        <f>SUM(C59:F59)</f>
        <v>5480.49</v>
      </c>
    </row>
    <row r="60" spans="1:7" ht="15.5">
      <c r="A60" s="29" t="s">
        <v>16</v>
      </c>
      <c r="B60" s="98">
        <f>SUM(B59)</f>
        <v>4163.2</v>
      </c>
      <c r="C60" s="38">
        <f>SUM(C59)</f>
        <v>5432.95</v>
      </c>
      <c r="D60" s="31">
        <f>SUM(D59:D59)</f>
        <v>47.54</v>
      </c>
      <c r="E60" s="50">
        <v>0</v>
      </c>
      <c r="F60" s="50">
        <f>SUM(F59)</f>
        <v>0</v>
      </c>
      <c r="G60" s="38">
        <f>SUM(C60:F60)</f>
        <v>5480.49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13204.87</v>
      </c>
      <c r="D69" s="19">
        <v>186.6</v>
      </c>
      <c r="E69" s="77">
        <v>12287.66</v>
      </c>
      <c r="F69" s="51">
        <v>50868.44</v>
      </c>
      <c r="G69" s="18">
        <f t="shared" ref="G69:G74" si="4">SUM(C69:F69)</f>
        <v>76547.570000000007</v>
      </c>
    </row>
    <row r="70" spans="1:7" ht="15.5">
      <c r="A70" s="17" t="s">
        <v>32</v>
      </c>
      <c r="B70" s="92">
        <v>3353.2</v>
      </c>
      <c r="C70" s="18">
        <v>13813.53</v>
      </c>
      <c r="D70" s="19">
        <v>321.89999999999998</v>
      </c>
      <c r="E70" s="77">
        <v>0</v>
      </c>
      <c r="F70" s="51">
        <v>0</v>
      </c>
      <c r="G70" s="18">
        <f t="shared" si="4"/>
        <v>14135.43</v>
      </c>
    </row>
    <row r="71" spans="1:7" ht="15.5">
      <c r="A71" s="17" t="s">
        <v>33</v>
      </c>
      <c r="B71" s="92">
        <v>2205.1</v>
      </c>
      <c r="C71" s="18">
        <v>5009.62</v>
      </c>
      <c r="D71" s="19">
        <v>257</v>
      </c>
      <c r="E71" s="77">
        <v>0</v>
      </c>
      <c r="F71" s="51">
        <v>0</v>
      </c>
      <c r="G71" s="18">
        <f t="shared" si="4"/>
        <v>5266.62</v>
      </c>
    </row>
    <row r="72" spans="1:7" ht="15.5">
      <c r="A72" s="17" t="s">
        <v>34</v>
      </c>
      <c r="B72" s="92">
        <v>4173.4799999999996</v>
      </c>
      <c r="C72" s="19">
        <v>7525.72</v>
      </c>
      <c r="D72" s="18">
        <v>275.64</v>
      </c>
      <c r="E72" s="80">
        <v>0</v>
      </c>
      <c r="F72" s="35">
        <v>0</v>
      </c>
      <c r="G72" s="18">
        <f t="shared" si="4"/>
        <v>7801.3600000000006</v>
      </c>
    </row>
    <row r="73" spans="1:7" ht="15.5">
      <c r="A73" s="25" t="s">
        <v>35</v>
      </c>
      <c r="B73" s="113">
        <v>1710.1</v>
      </c>
      <c r="C73" s="36">
        <v>4127.2299999999996</v>
      </c>
      <c r="D73" s="27">
        <v>83.2</v>
      </c>
      <c r="E73" s="79">
        <v>0</v>
      </c>
      <c r="F73" s="27">
        <v>0</v>
      </c>
      <c r="G73" s="21">
        <f t="shared" si="4"/>
        <v>4210.4299999999994</v>
      </c>
    </row>
    <row r="74" spans="1:7" ht="15.5">
      <c r="A74" s="25" t="s">
        <v>15</v>
      </c>
      <c r="B74" s="113">
        <v>0</v>
      </c>
      <c r="C74" s="36">
        <v>1617.69</v>
      </c>
      <c r="D74" s="35">
        <v>56.44</v>
      </c>
      <c r="E74" s="79">
        <v>0</v>
      </c>
      <c r="F74" s="35">
        <v>0</v>
      </c>
      <c r="G74" s="21">
        <f t="shared" si="4"/>
        <v>1674.13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45298.66</v>
      </c>
      <c r="D75" s="31">
        <f t="shared" si="5"/>
        <v>1180.78</v>
      </c>
      <c r="E75" s="81">
        <f t="shared" si="5"/>
        <v>12287.66</v>
      </c>
      <c r="F75" s="52">
        <f t="shared" si="5"/>
        <v>50868.44</v>
      </c>
      <c r="G75" s="38">
        <f t="shared" si="5"/>
        <v>109635.54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17894.89</v>
      </c>
      <c r="D82" s="19">
        <v>801.79</v>
      </c>
      <c r="E82" s="18">
        <v>14170.15</v>
      </c>
      <c r="F82" s="56">
        <v>12307.87</v>
      </c>
      <c r="G82" s="18">
        <f>SUM(C82:F82)</f>
        <v>45174.700000000004</v>
      </c>
    </row>
    <row r="83" spans="1:7" ht="15.5">
      <c r="A83" s="29" t="s">
        <v>16</v>
      </c>
      <c r="B83" s="98">
        <f>SUM(B82)</f>
        <v>5787</v>
      </c>
      <c r="C83" s="38">
        <f>SUM(C82)</f>
        <v>17894.89</v>
      </c>
      <c r="D83" s="31">
        <f>SUM(D82)</f>
        <v>801.79</v>
      </c>
      <c r="E83" s="43">
        <f>SUM(E82)</f>
        <v>14170.15</v>
      </c>
      <c r="F83" s="57">
        <f>SUM(F82)</f>
        <v>12307.87</v>
      </c>
      <c r="G83" s="38">
        <f>SUM(C83:F83)</f>
        <v>45174.700000000004</v>
      </c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10468.870000000001</v>
      </c>
      <c r="D90" s="19">
        <v>317.66000000000003</v>
      </c>
      <c r="E90" s="35">
        <v>0</v>
      </c>
      <c r="F90" s="51">
        <v>3763.15</v>
      </c>
      <c r="G90" s="18">
        <f>SUM(C90:F90)</f>
        <v>14549.68</v>
      </c>
    </row>
    <row r="91" spans="1:7" ht="15.5">
      <c r="A91" s="17" t="s">
        <v>40</v>
      </c>
      <c r="B91" s="92">
        <v>1475.3</v>
      </c>
      <c r="C91" s="84">
        <v>6656.84</v>
      </c>
      <c r="D91" s="19">
        <v>217.67</v>
      </c>
      <c r="E91" s="34">
        <v>4132.24</v>
      </c>
      <c r="F91" s="19">
        <v>-799.39</v>
      </c>
      <c r="G91" s="18">
        <f>SUM(C91:F91)</f>
        <v>10207.36</v>
      </c>
    </row>
    <row r="92" spans="1:7" ht="15.5">
      <c r="A92" s="17" t="s">
        <v>41</v>
      </c>
      <c r="B92" s="92">
        <v>1475.8</v>
      </c>
      <c r="C92" s="84">
        <v>3851.37</v>
      </c>
      <c r="D92" s="19">
        <v>145.65</v>
      </c>
      <c r="E92" s="35">
        <v>5542.15</v>
      </c>
      <c r="F92" s="19">
        <v>-547.98</v>
      </c>
      <c r="G92" s="18">
        <f>SUM(C92:F92)</f>
        <v>8991.19</v>
      </c>
    </row>
    <row r="93" spans="1:7" ht="15.5">
      <c r="A93" s="17" t="s">
        <v>42</v>
      </c>
      <c r="B93" s="92">
        <v>1471.9</v>
      </c>
      <c r="C93" s="84">
        <v>5991.15</v>
      </c>
      <c r="D93" s="18">
        <v>190.99</v>
      </c>
      <c r="E93" s="35">
        <v>0</v>
      </c>
      <c r="F93" s="18">
        <v>0</v>
      </c>
      <c r="G93" s="18">
        <f>SUM(C93:F93)</f>
        <v>6182.1399999999994</v>
      </c>
    </row>
    <row r="94" spans="1:7" ht="15.5">
      <c r="A94" s="17" t="s">
        <v>43</v>
      </c>
      <c r="B94" s="92">
        <v>7715.2</v>
      </c>
      <c r="C94" s="18">
        <v>28114.19</v>
      </c>
      <c r="D94" s="18">
        <v>785.29</v>
      </c>
      <c r="E94" s="77">
        <v>15273.83</v>
      </c>
      <c r="F94" s="18">
        <v>1543.24</v>
      </c>
      <c r="G94" s="18">
        <f>SUM(C94:F94)</f>
        <v>45716.549999999996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55082.42</v>
      </c>
      <c r="D95" s="38">
        <f t="shared" si="6"/>
        <v>1657.26</v>
      </c>
      <c r="E95" s="70">
        <f t="shared" si="6"/>
        <v>24948.22</v>
      </c>
      <c r="F95" s="161">
        <f t="shared" si="6"/>
        <v>3959.0200000000004</v>
      </c>
      <c r="G95" s="38">
        <f t="shared" si="6"/>
        <v>85646.92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19281.12</v>
      </c>
      <c r="D103" s="18">
        <v>478.09</v>
      </c>
      <c r="E103" s="26">
        <v>1985.62</v>
      </c>
      <c r="F103" s="27">
        <v>2881.01</v>
      </c>
      <c r="G103" s="58">
        <f>SUM(C103:F103)</f>
        <v>24625.839999999997</v>
      </c>
    </row>
    <row r="104" spans="1:7" ht="15.5">
      <c r="A104" s="17" t="s">
        <v>46</v>
      </c>
      <c r="B104" s="92">
        <v>1979</v>
      </c>
      <c r="C104" s="18">
        <v>8956.9699999999993</v>
      </c>
      <c r="D104" s="19">
        <v>224.74</v>
      </c>
      <c r="E104" s="35">
        <v>3473.75</v>
      </c>
      <c r="F104" s="35">
        <v>20958.47</v>
      </c>
      <c r="G104" s="18">
        <f>SUM(C104:F104)</f>
        <v>33613.93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28238.089999999997</v>
      </c>
      <c r="D105" s="31">
        <f t="shared" si="7"/>
        <v>702.82999999999993</v>
      </c>
      <c r="E105" s="38">
        <f t="shared" si="7"/>
        <v>5459.37</v>
      </c>
      <c r="F105" s="52">
        <f t="shared" si="7"/>
        <v>23839.480000000003</v>
      </c>
      <c r="G105" s="38">
        <f t="shared" si="7"/>
        <v>58239.77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48329.26</v>
      </c>
      <c r="D111" s="61">
        <v>4146.13</v>
      </c>
      <c r="E111" s="77">
        <v>28955.24</v>
      </c>
      <c r="F111" s="84">
        <v>35392.46</v>
      </c>
      <c r="G111" s="62">
        <f>SUM(C111:F111)</f>
        <v>116823.09</v>
      </c>
    </row>
    <row r="112" spans="1:7" ht="15.5">
      <c r="A112" s="29" t="s">
        <v>16</v>
      </c>
      <c r="B112" s="92">
        <v>5630.5</v>
      </c>
      <c r="C112" s="30">
        <f>SUM(C111)</f>
        <v>48329.26</v>
      </c>
      <c r="D112" s="31">
        <f>SUM(D111)</f>
        <v>4146.13</v>
      </c>
      <c r="E112" s="85">
        <f>SUM(E111)</f>
        <v>28955.24</v>
      </c>
      <c r="F112" s="85">
        <f>SUM(F111)</f>
        <v>35392.46</v>
      </c>
      <c r="G112" s="38">
        <f>SUM(C112:F112)</f>
        <v>116823.09</v>
      </c>
    </row>
    <row r="113" spans="1:7">
      <c r="A113" s="72"/>
      <c r="B113" s="72"/>
      <c r="C113" s="72"/>
      <c r="D113" s="72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548794.99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21405.829999999998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355491.65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453016.58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1378709.05</v>
      </c>
      <c r="D119" s="9"/>
      <c r="E119" s="9"/>
      <c r="F119" s="9"/>
      <c r="G119" s="9"/>
    </row>
    <row r="120" spans="1:7" ht="15.5">
      <c r="A120" s="121" t="s">
        <v>52</v>
      </c>
      <c r="B120" s="122"/>
      <c r="C120" s="123">
        <f>C119-C116</f>
        <v>1357303.22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AE37-E5D8-404F-AB74-A1DC13530019}">
  <dimension ref="A1:H124"/>
  <sheetViews>
    <sheetView workbookViewId="0">
      <selection activeCell="I11" sqref="I11"/>
    </sheetView>
  </sheetViews>
  <sheetFormatPr defaultRowHeight="14"/>
  <cols>
    <col min="1" max="1" width="27.33203125" customWidth="1"/>
    <col min="2" max="2" width="15" customWidth="1"/>
    <col min="3" max="3" width="16.25" customWidth="1"/>
    <col min="4" max="4" width="12.5" customWidth="1"/>
    <col min="5" max="5" width="14.08203125" customWidth="1"/>
    <col min="6" max="6" width="14.9140625" customWidth="1"/>
    <col min="7" max="7" width="17.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118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10503.21</v>
      </c>
      <c r="D8" s="19">
        <v>163.59</v>
      </c>
      <c r="E8" s="67">
        <v>4735.3900000000003</v>
      </c>
      <c r="F8" s="120">
        <v>5119.1000000000004</v>
      </c>
      <c r="G8" s="21">
        <f t="shared" ref="G8:G14" si="0">SUM(C8:F8)</f>
        <v>20521.29</v>
      </c>
    </row>
    <row r="9" spans="1:7" ht="15.5">
      <c r="A9" s="17" t="s">
        <v>10</v>
      </c>
      <c r="B9" s="92">
        <v>5338.3</v>
      </c>
      <c r="C9" s="84">
        <v>51060.17</v>
      </c>
      <c r="D9" s="19">
        <v>2885.72</v>
      </c>
      <c r="E9" s="67">
        <v>43347.74</v>
      </c>
      <c r="F9" s="20">
        <v>22972.28</v>
      </c>
      <c r="G9" s="18">
        <f t="shared" si="0"/>
        <v>120265.91</v>
      </c>
    </row>
    <row r="10" spans="1:7" ht="15.5">
      <c r="A10" s="17" t="s">
        <v>11</v>
      </c>
      <c r="B10" s="92">
        <v>7223.3</v>
      </c>
      <c r="C10" s="84">
        <v>25019.9</v>
      </c>
      <c r="D10" s="19">
        <v>879.59</v>
      </c>
      <c r="E10" s="67">
        <v>20562.07</v>
      </c>
      <c r="F10" s="23">
        <v>38269.360000000001</v>
      </c>
      <c r="G10" s="18">
        <f t="shared" si="0"/>
        <v>84730.92</v>
      </c>
    </row>
    <row r="11" spans="1:7" ht="15.5">
      <c r="A11" s="17" t="s">
        <v>12</v>
      </c>
      <c r="B11" s="92">
        <v>5395</v>
      </c>
      <c r="C11" s="84">
        <v>23739.78</v>
      </c>
      <c r="D11" s="19">
        <v>791.67</v>
      </c>
      <c r="E11" s="67">
        <v>16636.7</v>
      </c>
      <c r="F11" s="22">
        <v>36230.480000000003</v>
      </c>
      <c r="G11" s="18">
        <f t="shared" si="0"/>
        <v>77398.63</v>
      </c>
    </row>
    <row r="12" spans="1:7" ht="15.5">
      <c r="A12" s="17" t="s">
        <v>13</v>
      </c>
      <c r="B12" s="92">
        <v>3856.3</v>
      </c>
      <c r="C12" s="84">
        <v>18314.82</v>
      </c>
      <c r="D12" s="19">
        <v>303.64</v>
      </c>
      <c r="E12" s="67">
        <v>22229.27</v>
      </c>
      <c r="F12" s="22">
        <v>11433.43</v>
      </c>
      <c r="G12" s="18">
        <f t="shared" si="0"/>
        <v>52281.159999999996</v>
      </c>
    </row>
    <row r="13" spans="1:7" ht="15.5">
      <c r="A13" s="17" t="s">
        <v>14</v>
      </c>
      <c r="B13" s="92">
        <v>3917.53</v>
      </c>
      <c r="C13" s="19">
        <v>35542.379999999997</v>
      </c>
      <c r="D13" s="18">
        <v>2818.81</v>
      </c>
      <c r="E13" s="68">
        <v>17615.84</v>
      </c>
      <c r="F13" s="24">
        <v>62134.720000000001</v>
      </c>
      <c r="G13" s="18">
        <f t="shared" si="0"/>
        <v>118111.75</v>
      </c>
    </row>
    <row r="14" spans="1:7" ht="15.5">
      <c r="A14" s="25" t="s">
        <v>15</v>
      </c>
      <c r="B14" s="113">
        <v>0</v>
      </c>
      <c r="C14" s="26">
        <v>1305.08</v>
      </c>
      <c r="D14" s="27">
        <v>39.630000000000003</v>
      </c>
      <c r="E14" s="69">
        <v>0</v>
      </c>
      <c r="F14" s="28">
        <v>0</v>
      </c>
      <c r="G14" s="27">
        <f t="shared" si="0"/>
        <v>1344.71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165485.34</v>
      </c>
      <c r="D15" s="154">
        <f t="shared" si="1"/>
        <v>7882.6500000000005</v>
      </c>
      <c r="E15" s="155">
        <f t="shared" si="1"/>
        <v>125127.01</v>
      </c>
      <c r="F15" s="156">
        <f t="shared" si="1"/>
        <v>176159.37</v>
      </c>
      <c r="G15" s="33">
        <f>SUM(G8:G14)</f>
        <v>474654.37</v>
      </c>
    </row>
    <row r="16" spans="1:7">
      <c r="A16" s="157" t="s">
        <v>121</v>
      </c>
      <c r="B16" s="157"/>
      <c r="C16" s="157"/>
      <c r="D16" s="157"/>
      <c r="E16" s="157"/>
      <c r="F16" s="158"/>
      <c r="G16" s="159"/>
    </row>
    <row r="17" spans="1:7">
      <c r="A17" s="157" t="s">
        <v>120</v>
      </c>
      <c r="B17" s="157"/>
      <c r="C17" s="157"/>
      <c r="D17" s="157"/>
      <c r="E17" s="157"/>
      <c r="F17" s="158"/>
      <c r="G17" s="160"/>
    </row>
    <row r="18" spans="1:7">
      <c r="A18" s="157" t="s">
        <v>119</v>
      </c>
      <c r="B18" s="157"/>
      <c r="C18" s="157"/>
      <c r="D18" s="157"/>
      <c r="E18" s="157"/>
      <c r="F18" s="158"/>
      <c r="G18" s="160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24572.37</v>
      </c>
      <c r="D24" s="19">
        <v>584.52</v>
      </c>
      <c r="E24" s="73">
        <v>6444.66</v>
      </c>
      <c r="F24" s="35">
        <v>44195.8</v>
      </c>
      <c r="G24" s="21">
        <f>SUM(C24:F24)</f>
        <v>75797.350000000006</v>
      </c>
    </row>
    <row r="25" spans="1:7" ht="15.5">
      <c r="A25" s="17" t="s">
        <v>19</v>
      </c>
      <c r="B25" s="92">
        <v>3379.8</v>
      </c>
      <c r="C25" s="84">
        <v>31244.32</v>
      </c>
      <c r="D25" s="19">
        <v>1080.6199999999999</v>
      </c>
      <c r="E25" s="74">
        <v>11965.11</v>
      </c>
      <c r="F25" s="19">
        <v>572.73</v>
      </c>
      <c r="G25" s="18">
        <f>SUM(C25:F25)</f>
        <v>44862.780000000006</v>
      </c>
    </row>
    <row r="26" spans="1:7" ht="15.5">
      <c r="A26" s="25" t="s">
        <v>20</v>
      </c>
      <c r="B26" s="113">
        <v>3569.01</v>
      </c>
      <c r="C26" s="149">
        <v>40438.550000000003</v>
      </c>
      <c r="D26" s="36">
        <v>1254.92</v>
      </c>
      <c r="E26" s="73">
        <v>17281.599999999999</v>
      </c>
      <c r="F26" s="37">
        <v>22793.81</v>
      </c>
      <c r="G26" s="21">
        <f>SUM(C26:F26)</f>
        <v>81768.88</v>
      </c>
    </row>
    <row r="27" spans="1:7" ht="15.5">
      <c r="A27" s="25" t="s">
        <v>15</v>
      </c>
      <c r="B27" s="113">
        <v>0</v>
      </c>
      <c r="C27" s="21">
        <v>296.95</v>
      </c>
      <c r="D27" s="36">
        <v>15.92</v>
      </c>
      <c r="E27" s="28">
        <v>368.66</v>
      </c>
      <c r="F27" s="36">
        <v>0</v>
      </c>
      <c r="G27" s="21">
        <f>SUM(C27:F27)</f>
        <v>681.53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96552.19</v>
      </c>
      <c r="D28" s="31">
        <f t="shared" si="2"/>
        <v>2935.98</v>
      </c>
      <c r="E28" s="70">
        <f t="shared" si="2"/>
        <v>36060.03</v>
      </c>
      <c r="F28" s="70">
        <f t="shared" si="2"/>
        <v>67562.340000000011</v>
      </c>
      <c r="G28" s="38">
        <f t="shared" si="2"/>
        <v>203110.54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32210.560000000001</v>
      </c>
      <c r="D38" s="19">
        <v>1072.32</v>
      </c>
      <c r="E38" s="75">
        <v>19865.23</v>
      </c>
      <c r="F38" s="18">
        <v>74981.600000000006</v>
      </c>
      <c r="G38" s="18">
        <f>SUM(C38:F38)</f>
        <v>128129.71</v>
      </c>
    </row>
    <row r="39" spans="1:7" ht="15.5">
      <c r="A39" s="29" t="s">
        <v>16</v>
      </c>
      <c r="B39" s="97">
        <f>SUM(B38)</f>
        <v>5359.66</v>
      </c>
      <c r="C39" s="38">
        <f>SUM(C38)</f>
        <v>32210.560000000001</v>
      </c>
      <c r="D39" s="31">
        <f>SUM(D38)</f>
        <v>1072.32</v>
      </c>
      <c r="E39" s="76">
        <f>SUM(E38)</f>
        <v>19865.23</v>
      </c>
      <c r="F39" s="43">
        <f>SUM(F38)</f>
        <v>74981.600000000006</v>
      </c>
      <c r="G39" s="38">
        <f>SUM(C39:F39)</f>
        <v>128129.71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32553.46</v>
      </c>
      <c r="D46" s="19">
        <v>1010.82</v>
      </c>
      <c r="E46" s="77">
        <v>19139.21</v>
      </c>
      <c r="F46" s="44">
        <v>14029.62</v>
      </c>
      <c r="G46" s="18">
        <f>SUM(C46:F46)</f>
        <v>66733.11</v>
      </c>
    </row>
    <row r="47" spans="1:7" ht="15.5">
      <c r="A47" s="45" t="s">
        <v>25</v>
      </c>
      <c r="B47" s="114">
        <v>4352.3999999999996</v>
      </c>
      <c r="C47" s="150">
        <v>8452.74</v>
      </c>
      <c r="D47" s="47">
        <v>300.19</v>
      </c>
      <c r="E47" s="78">
        <v>-5063.72</v>
      </c>
      <c r="F47" s="47">
        <v>-3081.38</v>
      </c>
      <c r="G47" s="46">
        <f>SUM(C47:F47)</f>
        <v>607.82999999999993</v>
      </c>
    </row>
    <row r="48" spans="1:7" ht="15.5">
      <c r="A48" s="17" t="s">
        <v>26</v>
      </c>
      <c r="B48" s="92">
        <v>4367</v>
      </c>
      <c r="C48" s="84">
        <v>26823.91</v>
      </c>
      <c r="D48" s="19">
        <v>1592.93</v>
      </c>
      <c r="E48" s="77">
        <v>7842.3</v>
      </c>
      <c r="F48" s="19">
        <v>-2054.2399999999998</v>
      </c>
      <c r="G48" s="18">
        <f>SUM(C48:F48)</f>
        <v>34204.9</v>
      </c>
    </row>
    <row r="49" spans="1:7" ht="15.5">
      <c r="A49" s="17" t="s">
        <v>27</v>
      </c>
      <c r="B49" s="92">
        <v>4386</v>
      </c>
      <c r="C49" s="84">
        <v>26711.73</v>
      </c>
      <c r="D49" s="18">
        <v>1195.3499999999999</v>
      </c>
      <c r="E49" s="77">
        <v>27655.57</v>
      </c>
      <c r="F49" s="18">
        <v>46065.38</v>
      </c>
      <c r="G49" s="18">
        <f>SUM(C49:F49)</f>
        <v>101628.03</v>
      </c>
    </row>
    <row r="50" spans="1:7" ht="15.5">
      <c r="A50" s="25" t="s">
        <v>15</v>
      </c>
      <c r="B50" s="92">
        <v>0</v>
      </c>
      <c r="C50" s="26">
        <v>358.54</v>
      </c>
      <c r="D50" s="27">
        <v>18.46</v>
      </c>
      <c r="E50" s="79">
        <v>2834.39</v>
      </c>
      <c r="F50" s="27">
        <v>0</v>
      </c>
      <c r="G50" s="27">
        <f>SUM(C50:F50)</f>
        <v>3211.39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94900.37999999999</v>
      </c>
      <c r="D51" s="31">
        <f t="shared" si="3"/>
        <v>4117.75</v>
      </c>
      <c r="E51" s="70">
        <f t="shared" si="3"/>
        <v>52407.75</v>
      </c>
      <c r="F51" s="48">
        <f t="shared" si="3"/>
        <v>54959.38</v>
      </c>
      <c r="G51" s="38">
        <f t="shared" si="3"/>
        <v>206385.26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9660.2800000000007</v>
      </c>
      <c r="D59" s="19">
        <v>237.42</v>
      </c>
      <c r="E59" s="49">
        <v>0</v>
      </c>
      <c r="F59" s="35">
        <v>120</v>
      </c>
      <c r="G59" s="18">
        <f>SUM(C59:F59)</f>
        <v>10017.700000000001</v>
      </c>
    </row>
    <row r="60" spans="1:7" ht="15.5">
      <c r="A60" s="29" t="s">
        <v>16</v>
      </c>
      <c r="B60" s="98">
        <f>SUM(B59)</f>
        <v>4163.2</v>
      </c>
      <c r="C60" s="38">
        <f>SUM(C59)</f>
        <v>9660.2800000000007</v>
      </c>
      <c r="D60" s="31">
        <f>SUM(D59:D59)</f>
        <v>237.42</v>
      </c>
      <c r="E60" s="50">
        <v>0</v>
      </c>
      <c r="F60" s="50">
        <f>SUM(F59)</f>
        <v>120</v>
      </c>
      <c r="G60" s="38">
        <f>SUM(C60:F60)</f>
        <v>10017.700000000001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23073.119999999999</v>
      </c>
      <c r="D69" s="19">
        <v>415.51</v>
      </c>
      <c r="E69" s="77">
        <v>8228.08</v>
      </c>
      <c r="F69" s="51">
        <v>61175.16</v>
      </c>
      <c r="G69" s="18">
        <f t="shared" ref="G69:G74" si="4">SUM(C69:F69)</f>
        <v>92891.87</v>
      </c>
    </row>
    <row r="70" spans="1:7" ht="15.5">
      <c r="A70" s="17" t="s">
        <v>32</v>
      </c>
      <c r="B70" s="92">
        <v>3353.2</v>
      </c>
      <c r="C70" s="18">
        <v>16954.28</v>
      </c>
      <c r="D70" s="19">
        <v>294.3</v>
      </c>
      <c r="E70" s="77">
        <v>0</v>
      </c>
      <c r="F70" s="51">
        <v>0</v>
      </c>
      <c r="G70" s="18">
        <f t="shared" si="4"/>
        <v>17248.579999999998</v>
      </c>
    </row>
    <row r="71" spans="1:7" ht="15.5">
      <c r="A71" s="17" t="s">
        <v>33</v>
      </c>
      <c r="B71" s="92">
        <v>2205.1</v>
      </c>
      <c r="C71" s="18">
        <v>3268.37</v>
      </c>
      <c r="D71" s="19">
        <v>16.5</v>
      </c>
      <c r="E71" s="77">
        <v>0</v>
      </c>
      <c r="F71" s="51">
        <v>0</v>
      </c>
      <c r="G71" s="18">
        <f t="shared" si="4"/>
        <v>3284.87</v>
      </c>
    </row>
    <row r="72" spans="1:7" ht="15.5">
      <c r="A72" s="17" t="s">
        <v>34</v>
      </c>
      <c r="B72" s="92">
        <v>4173.4799999999996</v>
      </c>
      <c r="C72" s="19">
        <v>16096.9</v>
      </c>
      <c r="D72" s="18">
        <v>185.58</v>
      </c>
      <c r="E72" s="80">
        <v>0</v>
      </c>
      <c r="F72" s="35">
        <v>0</v>
      </c>
      <c r="G72" s="18">
        <f t="shared" si="4"/>
        <v>16282.48</v>
      </c>
    </row>
    <row r="73" spans="1:7" ht="15.5">
      <c r="A73" s="25" t="s">
        <v>35</v>
      </c>
      <c r="B73" s="113">
        <v>1710.1</v>
      </c>
      <c r="C73" s="36">
        <v>11264.64</v>
      </c>
      <c r="D73" s="27">
        <v>184.7</v>
      </c>
      <c r="E73" s="79">
        <v>0</v>
      </c>
      <c r="F73" s="27">
        <v>0</v>
      </c>
      <c r="G73" s="21">
        <f t="shared" si="4"/>
        <v>11449.34</v>
      </c>
    </row>
    <row r="74" spans="1:7" ht="15.5">
      <c r="A74" s="25" t="s">
        <v>15</v>
      </c>
      <c r="B74" s="113">
        <v>0</v>
      </c>
      <c r="C74" s="36">
        <v>2984.56</v>
      </c>
      <c r="D74" s="35">
        <v>90.22</v>
      </c>
      <c r="E74" s="79">
        <v>0</v>
      </c>
      <c r="F74" s="35">
        <v>0</v>
      </c>
      <c r="G74" s="21">
        <f t="shared" si="4"/>
        <v>3074.7799999999997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73641.87</v>
      </c>
      <c r="D75" s="31">
        <f t="shared" si="5"/>
        <v>1186.81</v>
      </c>
      <c r="E75" s="81">
        <f t="shared" si="5"/>
        <v>8228.08</v>
      </c>
      <c r="F75" s="52">
        <f t="shared" si="5"/>
        <v>61175.16</v>
      </c>
      <c r="G75" s="38">
        <f t="shared" si="5"/>
        <v>144231.91999999998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40690.949999999997</v>
      </c>
      <c r="D82" s="19">
        <v>1294.43</v>
      </c>
      <c r="E82" s="18">
        <v>2417.4899999999998</v>
      </c>
      <c r="F82" s="56">
        <v>23166.67</v>
      </c>
      <c r="G82" s="18">
        <f>SUM(C82:F82)</f>
        <v>67569.539999999994</v>
      </c>
    </row>
    <row r="83" spans="1:7" ht="15.5">
      <c r="A83" s="29" t="s">
        <v>16</v>
      </c>
      <c r="B83" s="98">
        <f>SUM(B82)</f>
        <v>5787</v>
      </c>
      <c r="C83" s="38">
        <f>SUM(C82)</f>
        <v>40690.949999999997</v>
      </c>
      <c r="D83" s="31">
        <f>SUM(D82)</f>
        <v>1294.43</v>
      </c>
      <c r="E83" s="43">
        <f>SUM(E82)</f>
        <v>2417.4899999999998</v>
      </c>
      <c r="F83" s="57">
        <f>SUM(F82)</f>
        <v>23166.67</v>
      </c>
      <c r="G83" s="38">
        <f>SUM(C83:F83)</f>
        <v>67569.539999999994</v>
      </c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2723.09</v>
      </c>
      <c r="D90" s="19">
        <v>176.32</v>
      </c>
      <c r="E90" s="35">
        <v>0</v>
      </c>
      <c r="F90" s="51">
        <v>3763.15</v>
      </c>
      <c r="G90" s="18">
        <f>SUM(C90:F90)</f>
        <v>6662.56</v>
      </c>
    </row>
    <row r="91" spans="1:7" ht="15.5">
      <c r="A91" s="17" t="s">
        <v>40</v>
      </c>
      <c r="B91" s="92">
        <v>1475.3</v>
      </c>
      <c r="C91" s="84">
        <v>4591.09</v>
      </c>
      <c r="D91" s="19">
        <v>102.14</v>
      </c>
      <c r="E91" s="34">
        <v>4643.6499999999996</v>
      </c>
      <c r="F91" s="19">
        <v>5607.99</v>
      </c>
      <c r="G91" s="18">
        <f>SUM(C91:F91)</f>
        <v>14944.87</v>
      </c>
    </row>
    <row r="92" spans="1:7" ht="15.5">
      <c r="A92" s="17" t="s">
        <v>41</v>
      </c>
      <c r="B92" s="92">
        <v>1475.8</v>
      </c>
      <c r="C92" s="84">
        <v>6389.69</v>
      </c>
      <c r="D92" s="19">
        <v>200.29</v>
      </c>
      <c r="E92" s="35">
        <v>1605.86</v>
      </c>
      <c r="F92" s="19">
        <v>3653.59</v>
      </c>
      <c r="G92" s="18">
        <f>SUM(C92:F92)</f>
        <v>11849.43</v>
      </c>
    </row>
    <row r="93" spans="1:7" ht="15.5">
      <c r="A93" s="17" t="s">
        <v>42</v>
      </c>
      <c r="B93" s="92">
        <v>1471.9</v>
      </c>
      <c r="C93" s="84">
        <v>11882.37</v>
      </c>
      <c r="D93" s="18">
        <v>444.53</v>
      </c>
      <c r="E93" s="35">
        <v>0</v>
      </c>
      <c r="F93" s="18">
        <v>0</v>
      </c>
      <c r="G93" s="18">
        <f>SUM(C93:F93)</f>
        <v>12326.900000000001</v>
      </c>
    </row>
    <row r="94" spans="1:7" ht="15.5">
      <c r="A94" s="17" t="s">
        <v>43</v>
      </c>
      <c r="B94" s="92">
        <v>7715.2</v>
      </c>
      <c r="C94" s="18">
        <v>31404.48</v>
      </c>
      <c r="D94" s="18">
        <v>981.02</v>
      </c>
      <c r="E94" s="77">
        <v>15241.91</v>
      </c>
      <c r="F94" s="18">
        <v>9472.18</v>
      </c>
      <c r="G94" s="18">
        <f>SUM(C94:F94)</f>
        <v>57099.590000000004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56990.720000000001</v>
      </c>
      <c r="D95" s="38">
        <f t="shared" si="6"/>
        <v>1904.3</v>
      </c>
      <c r="E95" s="70">
        <f t="shared" si="6"/>
        <v>21491.42</v>
      </c>
      <c r="F95" s="161">
        <f t="shared" si="6"/>
        <v>22496.91</v>
      </c>
      <c r="G95" s="38">
        <f t="shared" si="6"/>
        <v>102883.35</v>
      </c>
    </row>
    <row r="96" spans="1:7" ht="15.5">
      <c r="A96" s="9"/>
      <c r="B96" s="9"/>
      <c r="C96" s="9"/>
      <c r="D96" s="9"/>
      <c r="E96" s="9"/>
      <c r="F96" s="9"/>
      <c r="G96" s="9"/>
    </row>
    <row r="97" spans="1:8" ht="15.5">
      <c r="A97" s="9"/>
      <c r="B97" s="9"/>
      <c r="C97" s="9"/>
      <c r="D97" s="9"/>
      <c r="E97" s="9"/>
      <c r="F97" s="9"/>
      <c r="G97" s="9"/>
    </row>
    <row r="98" spans="1:8" ht="15.5">
      <c r="A98" s="9"/>
      <c r="B98" s="9"/>
      <c r="C98" s="9"/>
      <c r="D98" s="9"/>
      <c r="E98" s="9"/>
      <c r="F98" s="9"/>
      <c r="G98" s="9"/>
    </row>
    <row r="99" spans="1:8" ht="15.5">
      <c r="A99" s="9"/>
      <c r="B99" s="9"/>
      <c r="C99" s="8" t="s">
        <v>44</v>
      </c>
      <c r="D99" s="9"/>
      <c r="E99" s="9"/>
      <c r="F99" s="9"/>
      <c r="G99" s="9"/>
    </row>
    <row r="100" spans="1:8" ht="15.5">
      <c r="A100" s="10"/>
      <c r="B100" s="10"/>
      <c r="C100" s="10"/>
      <c r="D100" s="10"/>
      <c r="E100" s="10"/>
      <c r="F100" s="10"/>
      <c r="G100" s="10"/>
    </row>
    <row r="101" spans="1:8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8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8" ht="15.5">
      <c r="A103" s="59" t="s">
        <v>45</v>
      </c>
      <c r="B103" s="113">
        <v>1694.8</v>
      </c>
      <c r="C103" s="21">
        <v>16901.39</v>
      </c>
      <c r="D103" s="18">
        <v>878.36</v>
      </c>
      <c r="E103" s="26">
        <v>5855.29</v>
      </c>
      <c r="F103" s="27">
        <v>6866.63</v>
      </c>
      <c r="G103" s="58">
        <f>SUM(C103:F103)</f>
        <v>30501.670000000002</v>
      </c>
    </row>
    <row r="104" spans="1:8" ht="15.5">
      <c r="A104" s="17" t="s">
        <v>46</v>
      </c>
      <c r="B104" s="92">
        <v>1979</v>
      </c>
      <c r="C104" s="18">
        <v>9821.93</v>
      </c>
      <c r="D104" s="19">
        <v>278.32</v>
      </c>
      <c r="E104" s="35">
        <v>0</v>
      </c>
      <c r="F104" s="35">
        <v>17142.2</v>
      </c>
      <c r="G104" s="18">
        <f>SUM(C104:F104)</f>
        <v>27242.45</v>
      </c>
    </row>
    <row r="105" spans="1:8" ht="15.5">
      <c r="A105" s="29" t="s">
        <v>16</v>
      </c>
      <c r="B105" s="92">
        <f t="shared" ref="B105:G105" si="7">SUM(B103:B104)</f>
        <v>3673.8</v>
      </c>
      <c r="C105" s="38">
        <f t="shared" si="7"/>
        <v>26723.32</v>
      </c>
      <c r="D105" s="31">
        <f t="shared" si="7"/>
        <v>1156.68</v>
      </c>
      <c r="E105" s="38">
        <f t="shared" si="7"/>
        <v>5855.29</v>
      </c>
      <c r="F105" s="52">
        <f t="shared" si="7"/>
        <v>24008.83</v>
      </c>
      <c r="G105" s="38">
        <f t="shared" si="7"/>
        <v>57744.12</v>
      </c>
    </row>
    <row r="106" spans="1:8" ht="15.5">
      <c r="A106" s="9"/>
      <c r="B106" s="9"/>
      <c r="C106" s="47"/>
      <c r="D106" s="47"/>
      <c r="E106" s="60"/>
      <c r="F106" s="60"/>
      <c r="G106" s="47"/>
    </row>
    <row r="107" spans="1:8" ht="15.5">
      <c r="A107" s="9"/>
      <c r="B107" s="9"/>
      <c r="C107" s="8" t="s">
        <v>47</v>
      </c>
      <c r="D107" s="47"/>
      <c r="E107" s="60"/>
      <c r="F107" s="60"/>
      <c r="G107" s="47"/>
    </row>
    <row r="108" spans="1:8" ht="15.5">
      <c r="A108" s="9"/>
      <c r="B108" s="9"/>
      <c r="C108" s="47"/>
      <c r="D108" s="47"/>
      <c r="E108" s="60"/>
      <c r="F108" s="60"/>
      <c r="G108" s="47"/>
    </row>
    <row r="109" spans="1:8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8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8" ht="15.5">
      <c r="A111" s="17" t="s">
        <v>48</v>
      </c>
      <c r="B111" s="92">
        <v>5630.5</v>
      </c>
      <c r="C111" s="148">
        <v>58650.9</v>
      </c>
      <c r="D111" s="61">
        <v>5161.4399999999996</v>
      </c>
      <c r="E111" s="77">
        <v>19123.419999999998</v>
      </c>
      <c r="F111" s="84">
        <v>59761.96</v>
      </c>
      <c r="G111" s="62">
        <f>SUM(C111:F111)</f>
        <v>142697.72</v>
      </c>
      <c r="H111" s="162"/>
    </row>
    <row r="112" spans="1:8" ht="15.5">
      <c r="A112" s="29" t="s">
        <v>16</v>
      </c>
      <c r="B112" s="92">
        <v>5630.5</v>
      </c>
      <c r="C112" s="30">
        <f>SUM(C111)</f>
        <v>58650.9</v>
      </c>
      <c r="D112" s="31">
        <f>SUM(D111)</f>
        <v>5161.4399999999996</v>
      </c>
      <c r="E112" s="85">
        <f>SUM(E111)</f>
        <v>19123.419999999998</v>
      </c>
      <c r="F112" s="85">
        <f>SUM(F111)</f>
        <v>59761.96</v>
      </c>
      <c r="G112" s="38">
        <f>SUM(C112:F112)</f>
        <v>142697.72</v>
      </c>
    </row>
    <row r="113" spans="1:7">
      <c r="A113" s="157" t="s">
        <v>122</v>
      </c>
      <c r="B113" s="157"/>
      <c r="C113" s="157"/>
      <c r="D113" s="157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655506.51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26949.78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290575.71999999991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564392.22000000009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1537424.23</v>
      </c>
      <c r="D119" s="9"/>
      <c r="E119" s="9"/>
      <c r="F119" s="9"/>
      <c r="G119" s="9"/>
    </row>
    <row r="120" spans="1:7" ht="28.5" customHeight="1">
      <c r="A120" s="121" t="s">
        <v>52</v>
      </c>
      <c r="B120" s="122"/>
      <c r="C120" s="123">
        <f>C119-C116</f>
        <v>1510474.45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3F41-EE65-48D1-86F8-0253D9CEA969}">
  <dimension ref="A1:G124"/>
  <sheetViews>
    <sheetView workbookViewId="0">
      <selection sqref="A1:G124"/>
    </sheetView>
  </sheetViews>
  <sheetFormatPr defaultRowHeight="14"/>
  <cols>
    <col min="1" max="1" width="31.5" customWidth="1"/>
    <col min="2" max="2" width="14" customWidth="1"/>
    <col min="3" max="3" width="15.9140625" customWidth="1"/>
    <col min="4" max="4" width="12.58203125" customWidth="1"/>
    <col min="5" max="5" width="12.6640625" customWidth="1"/>
    <col min="6" max="6" width="14.58203125" customWidth="1"/>
    <col min="7" max="7" width="17.16406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123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11648.49</v>
      </c>
      <c r="D8" s="19">
        <v>268.16000000000003</v>
      </c>
      <c r="E8" s="67">
        <v>0</v>
      </c>
      <c r="F8" s="120">
        <v>-676.1</v>
      </c>
      <c r="G8" s="21">
        <f t="shared" ref="G8:G14" si="0">SUM(C8:F8)</f>
        <v>11240.55</v>
      </c>
    </row>
    <row r="9" spans="1:7" ht="15.5">
      <c r="A9" s="17" t="s">
        <v>10</v>
      </c>
      <c r="B9" s="92">
        <v>5338.3</v>
      </c>
      <c r="C9" s="84">
        <v>49418.91</v>
      </c>
      <c r="D9" s="19">
        <v>2520.75</v>
      </c>
      <c r="E9" s="67">
        <v>53037.58</v>
      </c>
      <c r="F9" s="20">
        <v>31050.25</v>
      </c>
      <c r="G9" s="18">
        <f t="shared" si="0"/>
        <v>136027.49</v>
      </c>
    </row>
    <row r="10" spans="1:7" ht="15.5">
      <c r="A10" s="17" t="s">
        <v>11</v>
      </c>
      <c r="B10" s="92">
        <v>7223.3</v>
      </c>
      <c r="C10" s="84">
        <v>31350.41</v>
      </c>
      <c r="D10" s="19">
        <v>922.12</v>
      </c>
      <c r="E10" s="67">
        <v>12725.24</v>
      </c>
      <c r="F10" s="23">
        <v>32178.23</v>
      </c>
      <c r="G10" s="18">
        <f t="shared" si="0"/>
        <v>77176</v>
      </c>
    </row>
    <row r="11" spans="1:7" ht="15.5">
      <c r="A11" s="17" t="s">
        <v>12</v>
      </c>
      <c r="B11" s="92">
        <v>5395</v>
      </c>
      <c r="C11" s="84">
        <v>24343.14</v>
      </c>
      <c r="D11" s="19">
        <v>877.65</v>
      </c>
      <c r="E11" s="67">
        <v>13917.06</v>
      </c>
      <c r="F11" s="22">
        <v>45634.58</v>
      </c>
      <c r="G11" s="18">
        <f t="shared" si="0"/>
        <v>84772.43</v>
      </c>
    </row>
    <row r="12" spans="1:7" ht="15.5">
      <c r="A12" s="17" t="s">
        <v>13</v>
      </c>
      <c r="B12" s="92">
        <v>3856.3</v>
      </c>
      <c r="C12" s="84">
        <v>22109.88</v>
      </c>
      <c r="D12" s="19">
        <v>326.02999999999997</v>
      </c>
      <c r="E12" s="67">
        <v>18458.89</v>
      </c>
      <c r="F12" s="22">
        <v>-1558.09</v>
      </c>
      <c r="G12" s="18">
        <f t="shared" si="0"/>
        <v>39336.710000000006</v>
      </c>
    </row>
    <row r="13" spans="1:7" ht="15.5">
      <c r="A13" s="17" t="s">
        <v>14</v>
      </c>
      <c r="B13" s="92">
        <v>3917.53</v>
      </c>
      <c r="C13" s="19">
        <v>40425.42</v>
      </c>
      <c r="D13" s="18">
        <v>3411.95</v>
      </c>
      <c r="E13" s="68">
        <v>18179.87</v>
      </c>
      <c r="F13" s="24">
        <v>66045.03</v>
      </c>
      <c r="G13" s="18">
        <f t="shared" si="0"/>
        <v>128062.26999999999</v>
      </c>
    </row>
    <row r="14" spans="1:7" ht="15.5">
      <c r="A14" s="25" t="s">
        <v>15</v>
      </c>
      <c r="B14" s="113">
        <v>0</v>
      </c>
      <c r="C14" s="26">
        <v>409.68</v>
      </c>
      <c r="D14" s="27">
        <v>27.72</v>
      </c>
      <c r="E14" s="69">
        <v>0</v>
      </c>
      <c r="F14" s="28">
        <v>0</v>
      </c>
      <c r="G14" s="27">
        <f t="shared" si="0"/>
        <v>437.4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179705.93</v>
      </c>
      <c r="D15" s="154">
        <f t="shared" si="1"/>
        <v>8354.3799999999992</v>
      </c>
      <c r="E15" s="155">
        <f t="shared" si="1"/>
        <v>116318.64</v>
      </c>
      <c r="F15" s="156">
        <f t="shared" si="1"/>
        <v>172673.90000000002</v>
      </c>
      <c r="G15" s="33">
        <f>SUM(G8:G14)</f>
        <v>477052.85</v>
      </c>
    </row>
    <row r="16" spans="1:7">
      <c r="A16" s="157" t="s">
        <v>121</v>
      </c>
      <c r="B16" s="157"/>
      <c r="C16" s="157"/>
      <c r="D16" s="157"/>
      <c r="E16" s="157"/>
      <c r="F16" s="158"/>
      <c r="G16" s="159"/>
    </row>
    <row r="17" spans="1:7">
      <c r="A17" s="157" t="s">
        <v>124</v>
      </c>
      <c r="B17" s="157"/>
      <c r="C17" s="157"/>
      <c r="D17" s="157"/>
      <c r="E17" s="157"/>
      <c r="F17" s="158"/>
      <c r="G17" s="160"/>
    </row>
    <row r="18" spans="1:7">
      <c r="A18" s="157" t="s">
        <v>125</v>
      </c>
      <c r="B18" s="157"/>
      <c r="C18" s="157"/>
      <c r="D18" s="157"/>
      <c r="E18" s="157"/>
      <c r="F18" s="158"/>
      <c r="G18" s="160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24137.56</v>
      </c>
      <c r="D24" s="19">
        <v>1039.83</v>
      </c>
      <c r="E24" s="73">
        <v>4325.22</v>
      </c>
      <c r="F24" s="35">
        <v>52309.120000000003</v>
      </c>
      <c r="G24" s="21">
        <f>SUM(C24:F24)</f>
        <v>81811.73000000001</v>
      </c>
    </row>
    <row r="25" spans="1:7" ht="15.5">
      <c r="A25" s="17" t="s">
        <v>19</v>
      </c>
      <c r="B25" s="92">
        <v>3379.8</v>
      </c>
      <c r="C25" s="84">
        <v>40304.559999999998</v>
      </c>
      <c r="D25" s="19">
        <v>1722.43</v>
      </c>
      <c r="E25" s="74">
        <v>11965.11</v>
      </c>
      <c r="F25" s="19">
        <v>-364.27</v>
      </c>
      <c r="G25" s="18">
        <f>SUM(C25:F25)</f>
        <v>53627.83</v>
      </c>
    </row>
    <row r="26" spans="1:7" ht="15.5">
      <c r="A26" s="25" t="s">
        <v>20</v>
      </c>
      <c r="B26" s="113">
        <v>3569.01</v>
      </c>
      <c r="C26" s="149">
        <v>29330.27</v>
      </c>
      <c r="D26" s="36">
        <v>1077.44</v>
      </c>
      <c r="E26" s="73">
        <v>24377.759999999998</v>
      </c>
      <c r="F26" s="37">
        <v>19612.12</v>
      </c>
      <c r="G26" s="21">
        <f>SUM(C26:F26)</f>
        <v>74397.59</v>
      </c>
    </row>
    <row r="27" spans="1:7" ht="15.5">
      <c r="A27" s="25" t="s">
        <v>15</v>
      </c>
      <c r="B27" s="113">
        <v>0</v>
      </c>
      <c r="C27" s="21">
        <v>347.68</v>
      </c>
      <c r="D27" s="36">
        <v>4.8600000000000003</v>
      </c>
      <c r="E27" s="28">
        <v>103.67</v>
      </c>
      <c r="F27" s="36">
        <v>0</v>
      </c>
      <c r="G27" s="21">
        <f>SUM(C27:F27)</f>
        <v>456.21000000000004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94120.069999999992</v>
      </c>
      <c r="D28" s="31">
        <f t="shared" si="2"/>
        <v>3844.5600000000004</v>
      </c>
      <c r="E28" s="70">
        <f t="shared" si="2"/>
        <v>40771.759999999995</v>
      </c>
      <c r="F28" s="70">
        <f t="shared" si="2"/>
        <v>71556.97</v>
      </c>
      <c r="G28" s="38">
        <f t="shared" si="2"/>
        <v>210293.36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46946.12</v>
      </c>
      <c r="D38" s="19">
        <v>1415.83</v>
      </c>
      <c r="E38" s="75">
        <v>15151.78</v>
      </c>
      <c r="F38" s="18">
        <v>84611.85</v>
      </c>
      <c r="G38" s="18">
        <f>SUM(C38:F38)</f>
        <v>148125.58000000002</v>
      </c>
    </row>
    <row r="39" spans="1:7" ht="15.5">
      <c r="A39" s="29" t="s">
        <v>16</v>
      </c>
      <c r="B39" s="97">
        <f>SUM(B38)</f>
        <v>5359.66</v>
      </c>
      <c r="C39" s="38">
        <f>SUM(C38)</f>
        <v>46946.12</v>
      </c>
      <c r="D39" s="31">
        <f>SUM(D38)</f>
        <v>1415.83</v>
      </c>
      <c r="E39" s="76">
        <f>SUM(E38)</f>
        <v>15151.78</v>
      </c>
      <c r="F39" s="43">
        <f>SUM(F38)</f>
        <v>84611.85</v>
      </c>
      <c r="G39" s="38">
        <f>SUM(C39:F39)</f>
        <v>148125.58000000002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39013.47</v>
      </c>
      <c r="D46" s="19">
        <v>885.54</v>
      </c>
      <c r="E46" s="77">
        <v>19780.18</v>
      </c>
      <c r="F46" s="44">
        <v>26723.21</v>
      </c>
      <c r="G46" s="18">
        <f>SUM(C46:F46)</f>
        <v>86402.4</v>
      </c>
    </row>
    <row r="47" spans="1:7" ht="15.5">
      <c r="A47" s="45" t="s">
        <v>25</v>
      </c>
      <c r="B47" s="114">
        <v>4352.3999999999996</v>
      </c>
      <c r="C47" s="150">
        <v>17584.21</v>
      </c>
      <c r="D47" s="47">
        <v>131.41999999999999</v>
      </c>
      <c r="E47" s="78">
        <v>-5063.71</v>
      </c>
      <c r="F47" s="47">
        <v>-3081.38</v>
      </c>
      <c r="G47" s="46">
        <f>SUM(C47:F47)</f>
        <v>9570.5399999999972</v>
      </c>
    </row>
    <row r="48" spans="1:7" ht="15.5">
      <c r="A48" s="17" t="s">
        <v>26</v>
      </c>
      <c r="B48" s="92">
        <v>4367</v>
      </c>
      <c r="C48" s="84">
        <v>34145.03</v>
      </c>
      <c r="D48" s="19">
        <v>1900.03</v>
      </c>
      <c r="E48" s="77">
        <v>2291.41</v>
      </c>
      <c r="F48" s="19">
        <v>-1462.51</v>
      </c>
      <c r="G48" s="18">
        <f>SUM(C48:F48)</f>
        <v>36873.96</v>
      </c>
    </row>
    <row r="49" spans="1:7" ht="15.5">
      <c r="A49" s="17" t="s">
        <v>27</v>
      </c>
      <c r="B49" s="92">
        <v>4386</v>
      </c>
      <c r="C49" s="84">
        <v>29393.040000000001</v>
      </c>
      <c r="D49" s="18">
        <v>1496.04</v>
      </c>
      <c r="E49" s="77">
        <v>23939.18</v>
      </c>
      <c r="F49" s="18">
        <v>53488.95</v>
      </c>
      <c r="G49" s="18">
        <f>SUM(C49:F49)</f>
        <v>108317.20999999999</v>
      </c>
    </row>
    <row r="50" spans="1:7" ht="15.5">
      <c r="A50" s="25" t="s">
        <v>15</v>
      </c>
      <c r="B50" s="92">
        <v>0</v>
      </c>
      <c r="C50" s="26">
        <v>1096.48</v>
      </c>
      <c r="D50" s="27">
        <v>30.47</v>
      </c>
      <c r="E50" s="163">
        <v>2834.38</v>
      </c>
      <c r="F50" s="27">
        <v>0</v>
      </c>
      <c r="G50" s="27">
        <f>SUM(C50:F50)</f>
        <v>3961.33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121232.23</v>
      </c>
      <c r="D51" s="31">
        <f t="shared" si="3"/>
        <v>4443.5</v>
      </c>
      <c r="E51" s="70">
        <f t="shared" si="3"/>
        <v>43781.439999999995</v>
      </c>
      <c r="F51" s="48">
        <f t="shared" si="3"/>
        <v>75668.26999999999</v>
      </c>
      <c r="G51" s="38">
        <f t="shared" si="3"/>
        <v>245125.43999999997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5598.36</v>
      </c>
      <c r="D59" s="19">
        <v>191.3</v>
      </c>
      <c r="E59" s="49">
        <v>0</v>
      </c>
      <c r="F59" s="35">
        <v>120</v>
      </c>
      <c r="G59" s="18">
        <f>SUM(C59:F59)</f>
        <v>5909.66</v>
      </c>
    </row>
    <row r="60" spans="1:7" ht="15.5">
      <c r="A60" s="29" t="s">
        <v>16</v>
      </c>
      <c r="B60" s="98">
        <f>SUM(B59)</f>
        <v>4163.2</v>
      </c>
      <c r="C60" s="38">
        <f>SUM(C59)</f>
        <v>5598.36</v>
      </c>
      <c r="D60" s="31">
        <f>SUM(D59:D59)</f>
        <v>191.3</v>
      </c>
      <c r="E60" s="50">
        <v>0</v>
      </c>
      <c r="F60" s="50">
        <f>SUM(F59)</f>
        <v>120</v>
      </c>
      <c r="G60" s="38">
        <f>SUM(C60:F60)</f>
        <v>5909.66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24132.05</v>
      </c>
      <c r="D69" s="19">
        <v>600.5</v>
      </c>
      <c r="E69" s="77">
        <v>3828.59</v>
      </c>
      <c r="F69" s="51">
        <v>70879.240000000005</v>
      </c>
      <c r="G69" s="18">
        <f t="shared" ref="G69:G74" si="4">SUM(C69:F69)</f>
        <v>99440.38</v>
      </c>
    </row>
    <row r="70" spans="1:7" ht="15.5">
      <c r="A70" s="17" t="s">
        <v>32</v>
      </c>
      <c r="B70" s="92">
        <v>3353.2</v>
      </c>
      <c r="C70" s="18">
        <v>20970.68</v>
      </c>
      <c r="D70" s="19">
        <v>330.51</v>
      </c>
      <c r="E70" s="77">
        <v>0</v>
      </c>
      <c r="F70" s="51">
        <v>0</v>
      </c>
      <c r="G70" s="18">
        <f t="shared" si="4"/>
        <v>21301.19</v>
      </c>
    </row>
    <row r="71" spans="1:7" ht="15.5">
      <c r="A71" s="17" t="s">
        <v>33</v>
      </c>
      <c r="B71" s="92">
        <v>2205.1</v>
      </c>
      <c r="C71" s="18">
        <v>5994.21</v>
      </c>
      <c r="D71" s="19">
        <v>36.14</v>
      </c>
      <c r="E71" s="77">
        <v>0</v>
      </c>
      <c r="F71" s="51">
        <v>0</v>
      </c>
      <c r="G71" s="18">
        <f t="shared" si="4"/>
        <v>6030.35</v>
      </c>
    </row>
    <row r="72" spans="1:7" ht="15.5">
      <c r="A72" s="17" t="s">
        <v>34</v>
      </c>
      <c r="B72" s="92">
        <v>4173.4799999999996</v>
      </c>
      <c r="C72" s="19">
        <v>19549.97</v>
      </c>
      <c r="D72" s="18">
        <v>343.64</v>
      </c>
      <c r="E72" s="80">
        <v>0</v>
      </c>
      <c r="F72" s="35">
        <v>0</v>
      </c>
      <c r="G72" s="18">
        <f t="shared" si="4"/>
        <v>19893.61</v>
      </c>
    </row>
    <row r="73" spans="1:7" ht="15.5">
      <c r="A73" s="25" t="s">
        <v>35</v>
      </c>
      <c r="B73" s="113">
        <v>1710.1</v>
      </c>
      <c r="C73" s="36">
        <v>10508.49</v>
      </c>
      <c r="D73" s="27">
        <v>290.49</v>
      </c>
      <c r="E73" s="79">
        <v>0</v>
      </c>
      <c r="F73" s="27">
        <v>0</v>
      </c>
      <c r="G73" s="21">
        <f t="shared" si="4"/>
        <v>10798.98</v>
      </c>
    </row>
    <row r="74" spans="1:7" ht="15.5">
      <c r="A74" s="25" t="s">
        <v>15</v>
      </c>
      <c r="B74" s="113">
        <v>0</v>
      </c>
      <c r="C74" s="36">
        <v>1769.22</v>
      </c>
      <c r="D74" s="35">
        <v>85.07</v>
      </c>
      <c r="E74" s="79">
        <v>0</v>
      </c>
      <c r="F74" s="35">
        <v>0</v>
      </c>
      <c r="G74" s="21">
        <f t="shared" si="4"/>
        <v>1854.29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82924.62000000001</v>
      </c>
      <c r="D75" s="31">
        <f t="shared" si="5"/>
        <v>1686.35</v>
      </c>
      <c r="E75" s="70">
        <f t="shared" si="5"/>
        <v>3828.59</v>
      </c>
      <c r="F75" s="52">
        <f t="shared" si="5"/>
        <v>70879.240000000005</v>
      </c>
      <c r="G75" s="38">
        <f t="shared" si="5"/>
        <v>159318.80000000005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28343.27</v>
      </c>
      <c r="D82" s="19">
        <v>822.24</v>
      </c>
      <c r="E82" s="18">
        <v>14262.23</v>
      </c>
      <c r="F82" s="56">
        <v>18790.23</v>
      </c>
      <c r="G82" s="18">
        <f>SUM(C82:F82)</f>
        <v>62217.97</v>
      </c>
    </row>
    <row r="83" spans="1:7" ht="15.5">
      <c r="A83" s="29" t="s">
        <v>16</v>
      </c>
      <c r="B83" s="98">
        <f>SUM(B82)</f>
        <v>5787</v>
      </c>
      <c r="C83" s="38">
        <f>SUM(C82)</f>
        <v>28343.27</v>
      </c>
      <c r="D83" s="31">
        <f>SUM(D82)</f>
        <v>822.24</v>
      </c>
      <c r="E83" s="43">
        <f>SUM(E82)</f>
        <v>14262.23</v>
      </c>
      <c r="F83" s="57">
        <f>SUM(F82)</f>
        <v>18790.23</v>
      </c>
      <c r="G83" s="38">
        <f>SUM(C83:F83)</f>
        <v>62217.97</v>
      </c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5603.35</v>
      </c>
      <c r="D90" s="19">
        <v>121.3</v>
      </c>
      <c r="E90" s="35">
        <v>0</v>
      </c>
      <c r="F90" s="51">
        <v>3763.15</v>
      </c>
      <c r="G90" s="18">
        <f>SUM(C90:F90)</f>
        <v>9487.8000000000011</v>
      </c>
    </row>
    <row r="91" spans="1:7" ht="15.5">
      <c r="A91" s="17" t="s">
        <v>40</v>
      </c>
      <c r="B91" s="92">
        <v>1475.3</v>
      </c>
      <c r="C91" s="84">
        <v>8452.58</v>
      </c>
      <c r="D91" s="19">
        <v>213.28</v>
      </c>
      <c r="E91" s="34">
        <v>4643.6499999999996</v>
      </c>
      <c r="F91" s="19">
        <v>5007.99</v>
      </c>
      <c r="G91" s="18">
        <f>SUM(C91:F91)</f>
        <v>18317.5</v>
      </c>
    </row>
    <row r="92" spans="1:7" ht="15.5">
      <c r="A92" s="17" t="s">
        <v>41</v>
      </c>
      <c r="B92" s="92">
        <v>1475.8</v>
      </c>
      <c r="C92" s="84">
        <v>5530.64</v>
      </c>
      <c r="D92" s="19">
        <v>139.88</v>
      </c>
      <c r="E92" s="35">
        <v>3891.82</v>
      </c>
      <c r="F92" s="19">
        <v>1276.77</v>
      </c>
      <c r="G92" s="18">
        <f>SUM(C92:F92)</f>
        <v>10839.11</v>
      </c>
    </row>
    <row r="93" spans="1:7" ht="15.5">
      <c r="A93" s="17" t="s">
        <v>42</v>
      </c>
      <c r="B93" s="92">
        <v>1471.9</v>
      </c>
      <c r="C93" s="84">
        <v>13627.45</v>
      </c>
      <c r="D93" s="18">
        <v>625.23</v>
      </c>
      <c r="E93" s="35">
        <v>0</v>
      </c>
      <c r="F93" s="18">
        <v>0</v>
      </c>
      <c r="G93" s="18">
        <f>SUM(C93:F93)</f>
        <v>14252.68</v>
      </c>
    </row>
    <row r="94" spans="1:7" ht="15.5">
      <c r="A94" s="17" t="s">
        <v>43</v>
      </c>
      <c r="B94" s="92">
        <v>7715.2</v>
      </c>
      <c r="C94" s="18">
        <v>43563.6</v>
      </c>
      <c r="D94" s="18">
        <v>984.81</v>
      </c>
      <c r="E94" s="77">
        <v>19948.3</v>
      </c>
      <c r="F94" s="18">
        <v>6220.96</v>
      </c>
      <c r="G94" s="18">
        <f>SUM(C94:F94)</f>
        <v>70717.67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76777.62</v>
      </c>
      <c r="D95" s="38">
        <f t="shared" si="6"/>
        <v>2084.5</v>
      </c>
      <c r="E95" s="70">
        <f t="shared" si="6"/>
        <v>28483.769999999997</v>
      </c>
      <c r="F95" s="161">
        <f t="shared" si="6"/>
        <v>16268.869999999999</v>
      </c>
      <c r="G95" s="38">
        <f t="shared" si="6"/>
        <v>123614.76000000001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12579.39</v>
      </c>
      <c r="D103" s="18">
        <v>640.39</v>
      </c>
      <c r="E103" s="26">
        <v>8301.65</v>
      </c>
      <c r="F103" s="27">
        <v>4498.01</v>
      </c>
      <c r="G103" s="58">
        <f>SUM(C103:F103)</f>
        <v>26019.440000000002</v>
      </c>
    </row>
    <row r="104" spans="1:7" ht="15.5">
      <c r="A104" s="17" t="s">
        <v>46</v>
      </c>
      <c r="B104" s="92">
        <v>1979</v>
      </c>
      <c r="C104" s="18">
        <v>9139.9</v>
      </c>
      <c r="D104" s="19">
        <v>167.54</v>
      </c>
      <c r="E104" s="35">
        <v>0</v>
      </c>
      <c r="F104" s="35">
        <v>17142.2</v>
      </c>
      <c r="G104" s="18">
        <f>SUM(C104:F104)</f>
        <v>26449.64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21719.29</v>
      </c>
      <c r="D105" s="31">
        <f t="shared" si="7"/>
        <v>807.93</v>
      </c>
      <c r="E105" s="38">
        <f t="shared" si="7"/>
        <v>8301.65</v>
      </c>
      <c r="F105" s="52">
        <f t="shared" si="7"/>
        <v>21640.21</v>
      </c>
      <c r="G105" s="38">
        <f t="shared" si="7"/>
        <v>52469.08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58514.89</v>
      </c>
      <c r="D111" s="61">
        <v>4698.1099999999997</v>
      </c>
      <c r="E111" s="77">
        <v>24809.99</v>
      </c>
      <c r="F111" s="84">
        <v>75317.87</v>
      </c>
      <c r="G111" s="62">
        <f>SUM(C111:F111)</f>
        <v>163340.85999999999</v>
      </c>
    </row>
    <row r="112" spans="1:7" ht="15.5">
      <c r="A112" s="29" t="s">
        <v>16</v>
      </c>
      <c r="B112" s="92">
        <v>5630.5</v>
      </c>
      <c r="C112" s="30">
        <f>SUM(C111)</f>
        <v>58514.89</v>
      </c>
      <c r="D112" s="31">
        <f>SUM(D111)</f>
        <v>4698.1099999999997</v>
      </c>
      <c r="E112" s="85">
        <f>SUM(E111)</f>
        <v>24809.99</v>
      </c>
      <c r="F112" s="85">
        <f>SUM(F111)</f>
        <v>75317.87</v>
      </c>
      <c r="G112" s="38">
        <f>SUM(C112:F112)</f>
        <v>163340.85999999999</v>
      </c>
    </row>
    <row r="113" spans="1:7">
      <c r="A113" s="157" t="s">
        <v>122</v>
      </c>
      <c r="B113" s="157"/>
      <c r="C113" s="157"/>
      <c r="D113" s="157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715882.4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28348.699999999997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295709.85000000003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607527.40999999992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1647468.3599999999</v>
      </c>
      <c r="D119" s="9"/>
      <c r="E119" s="9"/>
      <c r="F119" s="9"/>
      <c r="G119" s="9"/>
    </row>
    <row r="120" spans="1:7" ht="15.5">
      <c r="A120" s="121" t="s">
        <v>52</v>
      </c>
      <c r="B120" s="122"/>
      <c r="C120" s="123">
        <f>C119-C116</f>
        <v>1619119.66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5739-E8BA-40D4-B53E-4AF53B60CC2D}">
  <dimension ref="A1:G124"/>
  <sheetViews>
    <sheetView topLeftCell="A109" workbookViewId="0">
      <selection activeCell="J14" sqref="J14"/>
    </sheetView>
  </sheetViews>
  <sheetFormatPr defaultRowHeight="14"/>
  <cols>
    <col min="1" max="1" width="26.9140625" customWidth="1"/>
    <col min="2" max="2" width="14.1640625" customWidth="1"/>
    <col min="3" max="3" width="15.75" customWidth="1"/>
    <col min="4" max="5" width="14.25" customWidth="1"/>
    <col min="6" max="6" width="16.6640625" customWidth="1"/>
    <col min="7" max="7" width="14.7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126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13262.78</v>
      </c>
      <c r="D8" s="19">
        <v>316.42</v>
      </c>
      <c r="E8" s="67">
        <v>0</v>
      </c>
      <c r="F8" s="120">
        <v>-928.62</v>
      </c>
      <c r="G8" s="21">
        <f t="shared" ref="G8:G14" si="0">SUM(C8:F8)</f>
        <v>12650.58</v>
      </c>
    </row>
    <row r="9" spans="1:7" ht="15.5">
      <c r="A9" s="17" t="s">
        <v>10</v>
      </c>
      <c r="B9" s="92">
        <v>5338.3</v>
      </c>
      <c r="C9" s="84">
        <v>56367.81</v>
      </c>
      <c r="D9" s="19">
        <v>2992.62</v>
      </c>
      <c r="E9" s="67">
        <v>52220.09</v>
      </c>
      <c r="F9" s="20">
        <v>24818.32</v>
      </c>
      <c r="G9" s="18">
        <f t="shared" si="0"/>
        <v>136398.84</v>
      </c>
    </row>
    <row r="10" spans="1:7" ht="15.5">
      <c r="A10" s="17" t="s">
        <v>11</v>
      </c>
      <c r="B10" s="92">
        <v>7223.3</v>
      </c>
      <c r="C10" s="84">
        <v>32290.26</v>
      </c>
      <c r="D10" s="19">
        <v>1147.3699999999999</v>
      </c>
      <c r="E10" s="67">
        <v>12725.24</v>
      </c>
      <c r="F10" s="23">
        <v>32251.55</v>
      </c>
      <c r="G10" s="18">
        <f t="shared" si="0"/>
        <v>78414.42</v>
      </c>
    </row>
    <row r="11" spans="1:7" ht="15.5">
      <c r="A11" s="17" t="s">
        <v>12</v>
      </c>
      <c r="B11" s="92">
        <v>5395</v>
      </c>
      <c r="C11" s="84">
        <v>23834.99</v>
      </c>
      <c r="D11" s="19">
        <v>936.54</v>
      </c>
      <c r="E11" s="67">
        <v>13917.06</v>
      </c>
      <c r="F11" s="22">
        <v>40965.589999999997</v>
      </c>
      <c r="G11" s="18">
        <f t="shared" si="0"/>
        <v>79654.179999999993</v>
      </c>
    </row>
    <row r="12" spans="1:7" ht="15.5">
      <c r="A12" s="17" t="s">
        <v>13</v>
      </c>
      <c r="B12" s="92">
        <v>3856.3</v>
      </c>
      <c r="C12" s="84">
        <v>27637.94</v>
      </c>
      <c r="D12" s="19">
        <v>572.96</v>
      </c>
      <c r="E12" s="67">
        <v>18458.89</v>
      </c>
      <c r="F12" s="22">
        <v>-1558.09</v>
      </c>
      <c r="G12" s="18">
        <f t="shared" si="0"/>
        <v>45111.7</v>
      </c>
    </row>
    <row r="13" spans="1:7" ht="15.5">
      <c r="A13" s="17" t="s">
        <v>14</v>
      </c>
      <c r="B13" s="92">
        <v>3917.53</v>
      </c>
      <c r="C13" s="19">
        <v>49471.9</v>
      </c>
      <c r="D13" s="18">
        <v>4384.25</v>
      </c>
      <c r="E13" s="68">
        <v>18179.87</v>
      </c>
      <c r="F13" s="24">
        <v>63654.239999999998</v>
      </c>
      <c r="G13" s="18">
        <f t="shared" si="0"/>
        <v>135690.26</v>
      </c>
    </row>
    <row r="14" spans="1:7" ht="15.5">
      <c r="A14" s="25" t="s">
        <v>15</v>
      </c>
      <c r="B14" s="113">
        <v>0</v>
      </c>
      <c r="C14" s="26">
        <v>732.51</v>
      </c>
      <c r="D14" s="27">
        <v>18.73</v>
      </c>
      <c r="E14" s="69">
        <v>0</v>
      </c>
      <c r="F14" s="28">
        <v>0</v>
      </c>
      <c r="G14" s="27">
        <f t="shared" si="0"/>
        <v>751.24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203598.19</v>
      </c>
      <c r="D15" s="154">
        <f t="shared" si="1"/>
        <v>10368.89</v>
      </c>
      <c r="E15" s="155">
        <f t="shared" si="1"/>
        <v>115501.15</v>
      </c>
      <c r="F15" s="156">
        <f t="shared" si="1"/>
        <v>159202.99</v>
      </c>
      <c r="G15" s="33">
        <f>SUM(G8:G14)</f>
        <v>488671.22</v>
      </c>
    </row>
    <row r="16" spans="1:7">
      <c r="A16" s="157" t="s">
        <v>128</v>
      </c>
      <c r="B16" s="157"/>
      <c r="C16" s="157"/>
      <c r="D16" s="157"/>
      <c r="E16" s="157"/>
      <c r="F16" s="158"/>
      <c r="G16" s="159"/>
    </row>
    <row r="17" spans="1:7">
      <c r="A17" s="157" t="s">
        <v>127</v>
      </c>
      <c r="B17" s="157"/>
      <c r="C17" s="157"/>
      <c r="D17" s="157"/>
      <c r="E17" s="157"/>
      <c r="F17" s="158"/>
      <c r="G17" s="160"/>
    </row>
    <row r="18" spans="1:7">
      <c r="A18" s="157" t="s">
        <v>125</v>
      </c>
      <c r="B18" s="157"/>
      <c r="C18" s="157"/>
      <c r="D18" s="157"/>
      <c r="E18" s="157"/>
      <c r="F18" s="158"/>
      <c r="G18" s="160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31845.09</v>
      </c>
      <c r="D24" s="19">
        <v>1724.33</v>
      </c>
      <c r="E24" s="73">
        <v>4325.22</v>
      </c>
      <c r="F24" s="35">
        <v>52015.77</v>
      </c>
      <c r="G24" s="21">
        <f>SUM(C24:F24)</f>
        <v>89910.41</v>
      </c>
    </row>
    <row r="25" spans="1:7" ht="15.5">
      <c r="A25" s="17" t="s">
        <v>19</v>
      </c>
      <c r="B25" s="92">
        <v>3379.8</v>
      </c>
      <c r="C25" s="84">
        <v>33695.21</v>
      </c>
      <c r="D25" s="19">
        <v>1584.92</v>
      </c>
      <c r="E25" s="74">
        <v>11965.11</v>
      </c>
      <c r="F25" s="19">
        <v>-364.27</v>
      </c>
      <c r="G25" s="18">
        <f>SUM(C25:F25)</f>
        <v>46880.97</v>
      </c>
    </row>
    <row r="26" spans="1:7" ht="15.5">
      <c r="A26" s="25" t="s">
        <v>20</v>
      </c>
      <c r="B26" s="113">
        <v>3569.01</v>
      </c>
      <c r="C26" s="149">
        <v>26862.12</v>
      </c>
      <c r="D26" s="36">
        <v>1139.05</v>
      </c>
      <c r="E26" s="73">
        <v>18050.939999999999</v>
      </c>
      <c r="F26" s="37">
        <v>18237.580000000002</v>
      </c>
      <c r="G26" s="21">
        <f>SUM(C26:F26)</f>
        <v>64289.69</v>
      </c>
    </row>
    <row r="27" spans="1:7" ht="15.5">
      <c r="A27" s="25" t="s">
        <v>15</v>
      </c>
      <c r="B27" s="113">
        <v>0</v>
      </c>
      <c r="C27" s="21">
        <v>677.65</v>
      </c>
      <c r="D27" s="36">
        <v>13.42</v>
      </c>
      <c r="E27" s="28">
        <v>0</v>
      </c>
      <c r="F27" s="36">
        <v>0</v>
      </c>
      <c r="G27" s="21">
        <f>SUM(C27:F27)</f>
        <v>691.06999999999994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93080.069999999992</v>
      </c>
      <c r="D28" s="31">
        <f t="shared" si="2"/>
        <v>4461.72</v>
      </c>
      <c r="E28" s="70">
        <f t="shared" si="2"/>
        <v>34341.270000000004</v>
      </c>
      <c r="F28" s="70">
        <f t="shared" si="2"/>
        <v>69889.08</v>
      </c>
      <c r="G28" s="38">
        <f t="shared" si="2"/>
        <v>201772.14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35364.29</v>
      </c>
      <c r="D38" s="19">
        <v>1207.3599999999999</v>
      </c>
      <c r="E38" s="75">
        <v>15151.78</v>
      </c>
      <c r="F38" s="18">
        <v>81297.2</v>
      </c>
      <c r="G38" s="18">
        <f>SUM(C38:F38)</f>
        <v>133020.63</v>
      </c>
    </row>
    <row r="39" spans="1:7" ht="15.5">
      <c r="A39" s="29" t="s">
        <v>16</v>
      </c>
      <c r="B39" s="97">
        <f>SUM(B38)</f>
        <v>5359.66</v>
      </c>
      <c r="C39" s="38">
        <f>SUM(C38)</f>
        <v>35364.29</v>
      </c>
      <c r="D39" s="31">
        <f>SUM(D38)</f>
        <v>1207.3599999999999</v>
      </c>
      <c r="E39" s="76">
        <f>SUM(E38)</f>
        <v>15151.78</v>
      </c>
      <c r="F39" s="43">
        <f>SUM(F38)</f>
        <v>81297.2</v>
      </c>
      <c r="G39" s="38">
        <f>SUM(C39:F39)</f>
        <v>133020.63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31740.77</v>
      </c>
      <c r="D46" s="19">
        <v>1291.8599999999999</v>
      </c>
      <c r="E46" s="77">
        <v>19780.18</v>
      </c>
      <c r="F46" s="44">
        <v>25006.080000000002</v>
      </c>
      <c r="G46" s="18">
        <f>SUM(C46:F46)</f>
        <v>77818.89</v>
      </c>
    </row>
    <row r="47" spans="1:7" ht="15.5">
      <c r="A47" s="45" t="s">
        <v>25</v>
      </c>
      <c r="B47" s="114">
        <v>4352.3999999999996</v>
      </c>
      <c r="C47" s="150">
        <v>8487.0499999999993</v>
      </c>
      <c r="D47" s="47">
        <v>95.73</v>
      </c>
      <c r="E47" s="78">
        <v>-5063.72</v>
      </c>
      <c r="F47" s="47">
        <v>-3081.38</v>
      </c>
      <c r="G47" s="46">
        <f>SUM(C47:F47)</f>
        <v>437.67999999999847</v>
      </c>
    </row>
    <row r="48" spans="1:7" ht="15.5">
      <c r="A48" s="17" t="s">
        <v>26</v>
      </c>
      <c r="B48" s="92">
        <v>4367</v>
      </c>
      <c r="C48" s="84">
        <v>28050.63</v>
      </c>
      <c r="D48" s="19">
        <v>2001.13</v>
      </c>
      <c r="E48" s="77">
        <v>283.87</v>
      </c>
      <c r="F48" s="19">
        <v>-1552.51</v>
      </c>
      <c r="G48" s="18">
        <f>SUM(C48:F48)</f>
        <v>28783.120000000003</v>
      </c>
    </row>
    <row r="49" spans="1:7" ht="15.5">
      <c r="A49" s="17" t="s">
        <v>27</v>
      </c>
      <c r="B49" s="92">
        <v>4386</v>
      </c>
      <c r="C49" s="84">
        <v>31958.720000000001</v>
      </c>
      <c r="D49" s="18">
        <v>2096.42</v>
      </c>
      <c r="E49" s="77">
        <v>23939.18</v>
      </c>
      <c r="F49" s="18">
        <v>46192.63</v>
      </c>
      <c r="G49" s="18">
        <f>SUM(C49:F49)</f>
        <v>104186.95</v>
      </c>
    </row>
    <row r="50" spans="1:7" ht="15.5">
      <c r="A50" s="25" t="s">
        <v>15</v>
      </c>
      <c r="B50" s="92">
        <v>0</v>
      </c>
      <c r="C50" s="26">
        <v>836.25</v>
      </c>
      <c r="D50" s="27">
        <v>40.950000000000003</v>
      </c>
      <c r="E50" s="79">
        <v>2834.38</v>
      </c>
      <c r="F50" s="27">
        <v>0</v>
      </c>
      <c r="G50" s="27">
        <f>SUM(C50:F50)</f>
        <v>3711.58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101073.42</v>
      </c>
      <c r="D51" s="31">
        <f t="shared" si="3"/>
        <v>5526.09</v>
      </c>
      <c r="E51" s="70">
        <f t="shared" si="3"/>
        <v>41773.89</v>
      </c>
      <c r="F51" s="48">
        <f t="shared" si="3"/>
        <v>66564.820000000007</v>
      </c>
      <c r="G51" s="38">
        <f t="shared" si="3"/>
        <v>214938.22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5848.91</v>
      </c>
      <c r="D59" s="19">
        <v>227.92</v>
      </c>
      <c r="E59" s="49">
        <v>0</v>
      </c>
      <c r="F59" s="35">
        <v>0</v>
      </c>
      <c r="G59" s="18">
        <f>SUM(C59:F59)</f>
        <v>6076.83</v>
      </c>
    </row>
    <row r="60" spans="1:7" ht="15.5">
      <c r="A60" s="29" t="s">
        <v>16</v>
      </c>
      <c r="B60" s="98">
        <f>SUM(B59)</f>
        <v>4163.2</v>
      </c>
      <c r="C60" s="38">
        <f>SUM(C59)</f>
        <v>5848.91</v>
      </c>
      <c r="D60" s="31">
        <f>SUM(D59:D59)</f>
        <v>227.92</v>
      </c>
      <c r="E60" s="50">
        <v>0</v>
      </c>
      <c r="F60" s="50">
        <f>SUM(F59)</f>
        <v>0</v>
      </c>
      <c r="G60" s="38">
        <f>SUM(C60:F60)</f>
        <v>6076.83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18027.189999999999</v>
      </c>
      <c r="D69" s="19">
        <v>270.56</v>
      </c>
      <c r="E69" s="77">
        <v>3828.59</v>
      </c>
      <c r="F69" s="51">
        <v>4149.22</v>
      </c>
      <c r="G69" s="18">
        <f t="shared" ref="G69:G74" si="4">SUM(C69:F69)</f>
        <v>26275.56</v>
      </c>
    </row>
    <row r="70" spans="1:7" ht="15.5">
      <c r="A70" s="17" t="s">
        <v>32</v>
      </c>
      <c r="B70" s="92">
        <v>3353.2</v>
      </c>
      <c r="C70" s="18">
        <v>16348.1</v>
      </c>
      <c r="D70" s="19">
        <v>156.85</v>
      </c>
      <c r="E70" s="77">
        <v>0</v>
      </c>
      <c r="F70" s="51">
        <v>0</v>
      </c>
      <c r="G70" s="18">
        <f t="shared" si="4"/>
        <v>16504.95</v>
      </c>
    </row>
    <row r="71" spans="1:7" ht="15.5">
      <c r="A71" s="17" t="s">
        <v>33</v>
      </c>
      <c r="B71" s="92">
        <v>2205.1</v>
      </c>
      <c r="C71" s="18">
        <v>5726.63</v>
      </c>
      <c r="D71" s="19">
        <v>114.61</v>
      </c>
      <c r="E71" s="77">
        <v>0</v>
      </c>
      <c r="F71" s="51">
        <v>0</v>
      </c>
      <c r="G71" s="18">
        <f t="shared" si="4"/>
        <v>5841.24</v>
      </c>
    </row>
    <row r="72" spans="1:7" ht="15.5">
      <c r="A72" s="17" t="s">
        <v>34</v>
      </c>
      <c r="B72" s="92">
        <v>4173.4799999999996</v>
      </c>
      <c r="C72" s="19">
        <v>17026.599999999999</v>
      </c>
      <c r="D72" s="18">
        <v>368.14</v>
      </c>
      <c r="E72" s="80">
        <v>0</v>
      </c>
      <c r="F72" s="35">
        <v>0</v>
      </c>
      <c r="G72" s="18">
        <f t="shared" si="4"/>
        <v>17394.739999999998</v>
      </c>
    </row>
    <row r="73" spans="1:7" ht="15.5">
      <c r="A73" s="25" t="s">
        <v>35</v>
      </c>
      <c r="B73" s="113">
        <v>1710.1</v>
      </c>
      <c r="C73" s="36">
        <v>8338.86</v>
      </c>
      <c r="D73" s="27">
        <v>216.11</v>
      </c>
      <c r="E73" s="79">
        <v>0</v>
      </c>
      <c r="F73" s="27">
        <v>0</v>
      </c>
      <c r="G73" s="21">
        <f t="shared" si="4"/>
        <v>8554.9700000000012</v>
      </c>
    </row>
    <row r="74" spans="1:7" ht="15.5">
      <c r="A74" s="25" t="s">
        <v>15</v>
      </c>
      <c r="B74" s="113">
        <v>0</v>
      </c>
      <c r="C74" s="36">
        <v>1129.25</v>
      </c>
      <c r="D74" s="35">
        <v>41.3</v>
      </c>
      <c r="E74" s="79">
        <v>0</v>
      </c>
      <c r="F74" s="35">
        <v>0</v>
      </c>
      <c r="G74" s="21">
        <f t="shared" si="4"/>
        <v>1170.55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66596.63</v>
      </c>
      <c r="D75" s="31">
        <f t="shared" si="5"/>
        <v>1167.57</v>
      </c>
      <c r="E75" s="70">
        <f t="shared" si="5"/>
        <v>3828.59</v>
      </c>
      <c r="F75" s="52">
        <f t="shared" si="5"/>
        <v>4149.22</v>
      </c>
      <c r="G75" s="38">
        <f t="shared" si="5"/>
        <v>75742.009999999995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22283.18</v>
      </c>
      <c r="D82" s="19">
        <v>966.07</v>
      </c>
      <c r="E82" s="18">
        <v>14262.23</v>
      </c>
      <c r="F82" s="56">
        <v>18871.79</v>
      </c>
      <c r="G82" s="18">
        <f>SUM(C82:F82)</f>
        <v>56383.27</v>
      </c>
    </row>
    <row r="83" spans="1:7" ht="15.5">
      <c r="A83" s="29" t="s">
        <v>16</v>
      </c>
      <c r="B83" s="98">
        <f>SUM(B82)</f>
        <v>5787</v>
      </c>
      <c r="C83" s="38">
        <f>SUM(C82)</f>
        <v>22283.18</v>
      </c>
      <c r="D83" s="31">
        <f>SUM(D82)</f>
        <v>966.07</v>
      </c>
      <c r="E83" s="43">
        <f>SUM(E82)</f>
        <v>14262.23</v>
      </c>
      <c r="F83" s="57">
        <f>SUM(F82)</f>
        <v>18871.79</v>
      </c>
      <c r="G83" s="38">
        <f>SUM(C83:F83)</f>
        <v>56383.27</v>
      </c>
    </row>
    <row r="84" spans="1:7">
      <c r="A84" s="82"/>
      <c r="B84" s="82"/>
      <c r="C84" s="82"/>
      <c r="D84" s="82"/>
      <c r="E84" s="82"/>
      <c r="F84" s="82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3131.3</v>
      </c>
      <c r="D90" s="19">
        <v>132.63</v>
      </c>
      <c r="E90" s="35">
        <v>0</v>
      </c>
      <c r="F90" s="51">
        <v>3763.15</v>
      </c>
      <c r="G90" s="18">
        <f>SUM(C90:F90)</f>
        <v>7027.08</v>
      </c>
    </row>
    <row r="91" spans="1:7" ht="15.5">
      <c r="A91" s="17" t="s">
        <v>40</v>
      </c>
      <c r="B91" s="92">
        <v>1475.3</v>
      </c>
      <c r="C91" s="84">
        <v>9032.66</v>
      </c>
      <c r="D91" s="19">
        <v>372.63</v>
      </c>
      <c r="E91" s="34">
        <v>4643.6499999999996</v>
      </c>
      <c r="F91" s="19">
        <v>4442.4399999999996</v>
      </c>
      <c r="G91" s="18">
        <f>SUM(C91:F91)</f>
        <v>18491.379999999997</v>
      </c>
    </row>
    <row r="92" spans="1:7" ht="15.5">
      <c r="A92" s="17" t="s">
        <v>41</v>
      </c>
      <c r="B92" s="92">
        <v>1475.8</v>
      </c>
      <c r="C92" s="84">
        <v>4826.8599999999997</v>
      </c>
      <c r="D92" s="19">
        <v>158.94999999999999</v>
      </c>
      <c r="E92" s="35">
        <v>3891.82</v>
      </c>
      <c r="F92" s="19">
        <v>1276.77</v>
      </c>
      <c r="G92" s="18">
        <f>SUM(C92:F92)</f>
        <v>10154.4</v>
      </c>
    </row>
    <row r="93" spans="1:7" ht="15.5">
      <c r="A93" s="17" t="s">
        <v>42</v>
      </c>
      <c r="B93" s="92">
        <v>1471.9</v>
      </c>
      <c r="C93" s="84">
        <v>10090.15</v>
      </c>
      <c r="D93" s="18">
        <v>740.54</v>
      </c>
      <c r="E93" s="35">
        <v>0</v>
      </c>
      <c r="F93" s="18">
        <v>0</v>
      </c>
      <c r="G93" s="18">
        <f>SUM(C93:F93)</f>
        <v>10830.689999999999</v>
      </c>
    </row>
    <row r="94" spans="1:7" ht="15.5">
      <c r="A94" s="17" t="s">
        <v>43</v>
      </c>
      <c r="B94" s="92">
        <v>7715.2</v>
      </c>
      <c r="C94" s="18">
        <v>44176.42</v>
      </c>
      <c r="D94" s="18">
        <v>1376.05</v>
      </c>
      <c r="E94" s="77">
        <v>19948.3</v>
      </c>
      <c r="F94" s="18">
        <v>6220.96</v>
      </c>
      <c r="G94" s="18">
        <f>SUM(C94:F94)</f>
        <v>71721.73000000001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71257.39</v>
      </c>
      <c r="D95" s="38">
        <f t="shared" si="6"/>
        <v>2780.8</v>
      </c>
      <c r="E95" s="70">
        <f t="shared" si="6"/>
        <v>28483.769999999997</v>
      </c>
      <c r="F95" s="161">
        <f t="shared" si="6"/>
        <v>15703.32</v>
      </c>
      <c r="G95" s="38">
        <f t="shared" si="6"/>
        <v>118225.28000000001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10183.82</v>
      </c>
      <c r="D103" s="18">
        <v>221.14</v>
      </c>
      <c r="E103" s="26">
        <v>8301.65</v>
      </c>
      <c r="F103" s="27">
        <v>4498.01</v>
      </c>
      <c r="G103" s="58">
        <f>SUM(C103:F103)</f>
        <v>23204.620000000003</v>
      </c>
    </row>
    <row r="104" spans="1:7" ht="15.5">
      <c r="A104" s="17" t="s">
        <v>46</v>
      </c>
      <c r="B104" s="92">
        <v>1979</v>
      </c>
      <c r="C104" s="18">
        <v>16420.09</v>
      </c>
      <c r="D104" s="19">
        <v>446.97</v>
      </c>
      <c r="E104" s="35">
        <v>0</v>
      </c>
      <c r="F104" s="35">
        <v>17142.2</v>
      </c>
      <c r="G104" s="18">
        <f>SUM(C104:F104)</f>
        <v>34009.26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26603.91</v>
      </c>
      <c r="D105" s="31">
        <f t="shared" si="7"/>
        <v>668.11</v>
      </c>
      <c r="E105" s="38">
        <f t="shared" si="7"/>
        <v>8301.65</v>
      </c>
      <c r="F105" s="52">
        <f t="shared" si="7"/>
        <v>21640.21</v>
      </c>
      <c r="G105" s="38">
        <f t="shared" si="7"/>
        <v>57213.880000000005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62501.37</v>
      </c>
      <c r="D111" s="61">
        <v>4917.72</v>
      </c>
      <c r="E111" s="77">
        <v>20608.849999999999</v>
      </c>
      <c r="F111" s="84">
        <v>74795.63</v>
      </c>
      <c r="G111" s="62">
        <f>SUM(C111:F111)</f>
        <v>162823.57</v>
      </c>
    </row>
    <row r="112" spans="1:7" ht="15.5">
      <c r="A112" s="29" t="s">
        <v>16</v>
      </c>
      <c r="B112" s="92">
        <v>5630.5</v>
      </c>
      <c r="C112" s="30">
        <f>SUM(C111)</f>
        <v>62501.37</v>
      </c>
      <c r="D112" s="31">
        <f>SUM(D111)</f>
        <v>4917.72</v>
      </c>
      <c r="E112" s="85">
        <f>SUM(E111)</f>
        <v>20608.849999999999</v>
      </c>
      <c r="F112" s="85">
        <f>SUM(F111)</f>
        <v>74795.63</v>
      </c>
      <c r="G112" s="38">
        <f>SUM(C112:F112)</f>
        <v>162823.57</v>
      </c>
    </row>
    <row r="113" spans="1:7">
      <c r="A113" s="157" t="s">
        <v>122</v>
      </c>
      <c r="B113" s="157"/>
      <c r="C113" s="157"/>
      <c r="D113" s="157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688207.35999999999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32292.25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282253.17999999993</v>
      </c>
      <c r="D117" s="9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512114.26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1514867.0499999998</v>
      </c>
      <c r="D119" s="9"/>
      <c r="E119" s="9"/>
      <c r="F119" s="9"/>
      <c r="G119" s="9"/>
    </row>
    <row r="120" spans="1:7" ht="15.5">
      <c r="A120" s="121" t="s">
        <v>52</v>
      </c>
      <c r="B120" s="122"/>
      <c r="C120" s="123">
        <f>C119-C116</f>
        <v>1482574.7999999998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3FA8-22BB-4BA3-A7B1-004B9E19EC5B}">
  <sheetPr>
    <tabColor theme="0"/>
  </sheetPr>
  <dimension ref="A1:G124"/>
  <sheetViews>
    <sheetView topLeftCell="A109" workbookViewId="0">
      <selection activeCell="C127" sqref="C127"/>
    </sheetView>
  </sheetViews>
  <sheetFormatPr defaultRowHeight="14"/>
  <cols>
    <col min="1" max="1" width="28.1640625" customWidth="1"/>
    <col min="2" max="2" width="15.9140625" customWidth="1"/>
    <col min="3" max="3" width="15.6640625" customWidth="1"/>
    <col min="4" max="4" width="12.4140625" customWidth="1"/>
    <col min="5" max="5" width="12.1640625" customWidth="1"/>
    <col min="6" max="6" width="15.25" customWidth="1"/>
    <col min="7" max="7" width="15.3320312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129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34280.54</v>
      </c>
      <c r="D8" s="19">
        <v>373.14</v>
      </c>
      <c r="E8" s="67">
        <v>4990.88</v>
      </c>
      <c r="F8" s="120">
        <v>871.38</v>
      </c>
      <c r="G8" s="21">
        <f t="shared" ref="G8:G14" si="0">SUM(C8:F8)</f>
        <v>40515.939999999995</v>
      </c>
    </row>
    <row r="9" spans="1:7" ht="15.5">
      <c r="A9" s="17" t="s">
        <v>10</v>
      </c>
      <c r="B9" s="92">
        <v>5338.3</v>
      </c>
      <c r="C9" s="84">
        <v>76462.2</v>
      </c>
      <c r="D9" s="19">
        <v>2721.65</v>
      </c>
      <c r="E9" s="67">
        <v>60098.17</v>
      </c>
      <c r="F9" s="20">
        <v>37064.959999999999</v>
      </c>
      <c r="G9" s="18">
        <f t="shared" si="0"/>
        <v>176346.97999999998</v>
      </c>
    </row>
    <row r="10" spans="1:7" ht="15.5">
      <c r="A10" s="17" t="s">
        <v>11</v>
      </c>
      <c r="B10" s="92">
        <v>7223.3</v>
      </c>
      <c r="C10" s="84">
        <v>62457.69</v>
      </c>
      <c r="D10" s="19">
        <v>921.1</v>
      </c>
      <c r="E10" s="67">
        <v>23784.13</v>
      </c>
      <c r="F10" s="23">
        <v>32748.21</v>
      </c>
      <c r="G10" s="18">
        <f t="shared" si="0"/>
        <v>119911.13</v>
      </c>
    </row>
    <row r="11" spans="1:7" ht="15.5">
      <c r="A11" s="17" t="s">
        <v>12</v>
      </c>
      <c r="B11" s="92">
        <v>5395</v>
      </c>
      <c r="C11" s="84">
        <v>52115.37</v>
      </c>
      <c r="D11" s="19">
        <v>1088.27</v>
      </c>
      <c r="E11" s="67">
        <v>11636.76</v>
      </c>
      <c r="F11" s="22">
        <v>35634.39</v>
      </c>
      <c r="G11" s="18">
        <f t="shared" si="0"/>
        <v>100474.79000000001</v>
      </c>
    </row>
    <row r="12" spans="1:7" ht="15.5">
      <c r="A12" s="17" t="s">
        <v>13</v>
      </c>
      <c r="B12" s="92">
        <v>3856.3</v>
      </c>
      <c r="C12" s="84">
        <v>58022.84</v>
      </c>
      <c r="D12" s="19">
        <v>1120.8599999999999</v>
      </c>
      <c r="E12" s="67">
        <v>18458.89</v>
      </c>
      <c r="F12" s="22">
        <v>-1558.09</v>
      </c>
      <c r="G12" s="18">
        <f t="shared" si="0"/>
        <v>76044.5</v>
      </c>
    </row>
    <row r="13" spans="1:7" ht="15.5">
      <c r="A13" s="17" t="s">
        <v>14</v>
      </c>
      <c r="B13" s="92">
        <v>3917.53</v>
      </c>
      <c r="C13" s="19">
        <v>75814.36</v>
      </c>
      <c r="D13" s="18">
        <v>5267.41</v>
      </c>
      <c r="E13" s="68">
        <v>19079.09</v>
      </c>
      <c r="F13" s="24">
        <v>70738.86</v>
      </c>
      <c r="G13" s="18">
        <f t="shared" si="0"/>
        <v>170899.72</v>
      </c>
    </row>
    <row r="14" spans="1:7" ht="15.5">
      <c r="A14" s="25" t="s">
        <v>15</v>
      </c>
      <c r="B14" s="113">
        <v>0</v>
      </c>
      <c r="C14" s="26">
        <v>709.94</v>
      </c>
      <c r="D14" s="27">
        <v>33.47</v>
      </c>
      <c r="E14" s="69">
        <v>0</v>
      </c>
      <c r="F14" s="28">
        <v>0</v>
      </c>
      <c r="G14" s="27">
        <f t="shared" si="0"/>
        <v>743.41000000000008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359862.94</v>
      </c>
      <c r="D15" s="154">
        <f t="shared" si="1"/>
        <v>11525.9</v>
      </c>
      <c r="E15" s="155">
        <f t="shared" si="1"/>
        <v>138047.91999999998</v>
      </c>
      <c r="F15" s="156">
        <f t="shared" si="1"/>
        <v>175499.71</v>
      </c>
      <c r="G15" s="33">
        <f>SUM(G8:G14)</f>
        <v>684936.47</v>
      </c>
    </row>
    <row r="16" spans="1:7">
      <c r="A16" s="164" t="s">
        <v>131</v>
      </c>
      <c r="B16" s="164"/>
      <c r="C16" s="164"/>
      <c r="D16" s="164"/>
      <c r="E16" s="164"/>
      <c r="F16" s="134"/>
      <c r="G16" s="159"/>
    </row>
    <row r="17" spans="1:7">
      <c r="A17" s="164" t="s">
        <v>130</v>
      </c>
      <c r="B17" s="164"/>
      <c r="C17" s="164"/>
      <c r="D17" s="164"/>
      <c r="E17" s="164"/>
      <c r="F17" s="134"/>
      <c r="G17" s="160"/>
    </row>
    <row r="18" spans="1:7">
      <c r="A18" s="164" t="s">
        <v>132</v>
      </c>
      <c r="B18" s="164"/>
      <c r="C18" s="164"/>
      <c r="D18" s="164"/>
      <c r="E18" s="164"/>
      <c r="F18" s="134"/>
      <c r="G18" s="160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47042.94</v>
      </c>
      <c r="D24" s="19">
        <v>2591.29</v>
      </c>
      <c r="E24" s="73">
        <v>4566.97</v>
      </c>
      <c r="F24" s="35">
        <v>53153</v>
      </c>
      <c r="G24" s="21">
        <f>SUM(C24:F24)</f>
        <v>107354.20000000001</v>
      </c>
    </row>
    <row r="25" spans="1:7" ht="15.5">
      <c r="A25" s="17" t="s">
        <v>19</v>
      </c>
      <c r="B25" s="92">
        <v>3379.8</v>
      </c>
      <c r="C25" s="84">
        <v>58351.49</v>
      </c>
      <c r="D25" s="19">
        <v>984.46</v>
      </c>
      <c r="E25" s="74">
        <v>-3825.18</v>
      </c>
      <c r="F25" s="19">
        <v>-13485.52</v>
      </c>
      <c r="G25" s="18">
        <f>SUM(C25:F25)</f>
        <v>42025.25</v>
      </c>
    </row>
    <row r="26" spans="1:7" ht="15.5">
      <c r="A26" s="25" t="s">
        <v>20</v>
      </c>
      <c r="B26" s="113">
        <v>3569.01</v>
      </c>
      <c r="C26" s="149">
        <v>49339</v>
      </c>
      <c r="D26" s="36">
        <v>1076.5</v>
      </c>
      <c r="E26" s="73">
        <v>21160.29</v>
      </c>
      <c r="F26" s="37">
        <v>30381.27</v>
      </c>
      <c r="G26" s="21">
        <f>SUM(C26:F26)</f>
        <v>101957.06000000001</v>
      </c>
    </row>
    <row r="27" spans="1:7" ht="15.5">
      <c r="A27" s="25" t="s">
        <v>15</v>
      </c>
      <c r="B27" s="113">
        <v>0</v>
      </c>
      <c r="C27" s="21">
        <v>767.65</v>
      </c>
      <c r="D27" s="36">
        <v>29.15</v>
      </c>
      <c r="E27" s="28">
        <v>0</v>
      </c>
      <c r="F27" s="36">
        <v>0</v>
      </c>
      <c r="G27" s="21">
        <f>SUM(C27:F27)</f>
        <v>796.8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155501.07999999999</v>
      </c>
      <c r="D28" s="31">
        <f t="shared" si="2"/>
        <v>4681.3999999999996</v>
      </c>
      <c r="E28" s="70">
        <f t="shared" si="2"/>
        <v>21902.080000000002</v>
      </c>
      <c r="F28" s="70">
        <f t="shared" si="2"/>
        <v>70048.75</v>
      </c>
      <c r="G28" s="38">
        <f t="shared" si="2"/>
        <v>252133.31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54102.37</v>
      </c>
      <c r="D38" s="19">
        <v>1033.01</v>
      </c>
      <c r="E38" s="75">
        <v>18157.349999999999</v>
      </c>
      <c r="F38" s="18">
        <v>84903.86</v>
      </c>
      <c r="G38" s="18">
        <f>SUM(C38:F38)</f>
        <v>158196.59000000003</v>
      </c>
    </row>
    <row r="39" spans="1:7" ht="15.5">
      <c r="A39" s="29" t="s">
        <v>16</v>
      </c>
      <c r="B39" s="97">
        <f>SUM(B38)</f>
        <v>5359.66</v>
      </c>
      <c r="C39" s="38">
        <f>SUM(C38)</f>
        <v>54102.37</v>
      </c>
      <c r="D39" s="31">
        <f>SUM(D38)</f>
        <v>1033.01</v>
      </c>
      <c r="E39" s="76">
        <f>SUM(E38)</f>
        <v>18157.349999999999</v>
      </c>
      <c r="F39" s="43">
        <f>SUM(F38)</f>
        <v>84903.86</v>
      </c>
      <c r="G39" s="38">
        <f>SUM(C39:F39)</f>
        <v>158196.59000000003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81427.429999999993</v>
      </c>
      <c r="D46" s="19">
        <v>1017.72</v>
      </c>
      <c r="E46" s="77">
        <v>25575.45</v>
      </c>
      <c r="F46" s="44">
        <v>32550.31</v>
      </c>
      <c r="G46" s="18">
        <f>SUM(C46:F46)</f>
        <v>140570.91</v>
      </c>
    </row>
    <row r="47" spans="1:7" ht="15.5">
      <c r="A47" s="45" t="s">
        <v>25</v>
      </c>
      <c r="B47" s="114">
        <v>4352.3999999999996</v>
      </c>
      <c r="C47" s="150">
        <v>48857.62</v>
      </c>
      <c r="D47" s="47">
        <v>218.5</v>
      </c>
      <c r="E47" s="78">
        <v>-5063.71</v>
      </c>
      <c r="F47" s="47">
        <v>-3081.38</v>
      </c>
      <c r="G47" s="46">
        <f>SUM(C47:F47)</f>
        <v>40931.030000000006</v>
      </c>
    </row>
    <row r="48" spans="1:7" ht="15.5">
      <c r="A48" s="17" t="s">
        <v>26</v>
      </c>
      <c r="B48" s="92">
        <v>4367</v>
      </c>
      <c r="C48" s="84">
        <v>47580.94</v>
      </c>
      <c r="D48" s="19">
        <v>637.83000000000004</v>
      </c>
      <c r="E48" s="77">
        <v>-1443</v>
      </c>
      <c r="F48" s="19">
        <v>-1552.51</v>
      </c>
      <c r="G48" s="18">
        <f>SUM(C48:F48)</f>
        <v>45223.26</v>
      </c>
    </row>
    <row r="49" spans="1:7" ht="15.5">
      <c r="A49" s="17" t="s">
        <v>27</v>
      </c>
      <c r="B49" s="92">
        <v>4386</v>
      </c>
      <c r="C49" s="84">
        <v>66622.880000000005</v>
      </c>
      <c r="D49" s="18">
        <v>2634.2</v>
      </c>
      <c r="E49" s="77">
        <v>21037.68</v>
      </c>
      <c r="F49" s="18">
        <v>51255.11</v>
      </c>
      <c r="G49" s="18">
        <f>SUM(C49:F49)</f>
        <v>141549.87</v>
      </c>
    </row>
    <row r="50" spans="1:7" ht="15.5">
      <c r="A50" s="25" t="s">
        <v>15</v>
      </c>
      <c r="B50" s="92">
        <v>0</v>
      </c>
      <c r="C50" s="26">
        <v>1959.09</v>
      </c>
      <c r="D50" s="27">
        <v>71.260000000000005</v>
      </c>
      <c r="E50" s="79">
        <v>2834.39</v>
      </c>
      <c r="F50" s="27">
        <v>0</v>
      </c>
      <c r="G50" s="27">
        <f>SUM(C50:F50)</f>
        <v>4864.74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246447.96</v>
      </c>
      <c r="D51" s="31">
        <f t="shared" si="3"/>
        <v>4579.51</v>
      </c>
      <c r="E51" s="70">
        <f t="shared" si="3"/>
        <v>42940.81</v>
      </c>
      <c r="F51" s="48">
        <f t="shared" si="3"/>
        <v>79171.53</v>
      </c>
      <c r="G51" s="38">
        <f t="shared" si="3"/>
        <v>373139.81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10875.56</v>
      </c>
      <c r="D59" s="19">
        <v>302.42</v>
      </c>
      <c r="E59" s="49">
        <v>0</v>
      </c>
      <c r="F59" s="35">
        <v>0</v>
      </c>
      <c r="G59" s="18">
        <f>SUM(C59:F59)</f>
        <v>11177.98</v>
      </c>
    </row>
    <row r="60" spans="1:7" ht="15.5">
      <c r="A60" s="29" t="s">
        <v>16</v>
      </c>
      <c r="B60" s="98">
        <f>SUM(B59)</f>
        <v>4163.2</v>
      </c>
      <c r="C60" s="38">
        <f>SUM(C59)</f>
        <v>10875.56</v>
      </c>
      <c r="D60" s="31">
        <f>SUM(D59:D59)</f>
        <v>302.42</v>
      </c>
      <c r="E60" s="50">
        <v>0</v>
      </c>
      <c r="F60" s="50">
        <f>SUM(F59)</f>
        <v>0</v>
      </c>
      <c r="G60" s="38">
        <f>SUM(C60:F60)</f>
        <v>11177.98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54439.39</v>
      </c>
      <c r="D69" s="19">
        <v>364.32</v>
      </c>
      <c r="E69" s="77">
        <v>11561.22</v>
      </c>
      <c r="F69" s="51">
        <v>998.53</v>
      </c>
      <c r="G69" s="18">
        <f t="shared" ref="G69:G74" si="4">SUM(C69:F69)</f>
        <v>67363.459999999992</v>
      </c>
    </row>
    <row r="70" spans="1:7" ht="15.5">
      <c r="A70" s="17" t="s">
        <v>32</v>
      </c>
      <c r="B70" s="92">
        <v>3353.2</v>
      </c>
      <c r="C70" s="18">
        <v>46692.79</v>
      </c>
      <c r="D70" s="19">
        <v>322.19</v>
      </c>
      <c r="E70" s="77">
        <v>0</v>
      </c>
      <c r="F70" s="51">
        <v>0</v>
      </c>
      <c r="G70" s="18">
        <f t="shared" si="4"/>
        <v>47014.98</v>
      </c>
    </row>
    <row r="71" spans="1:7" ht="15.5">
      <c r="A71" s="17" t="s">
        <v>33</v>
      </c>
      <c r="B71" s="92">
        <v>2205.1</v>
      </c>
      <c r="C71" s="18">
        <v>17404.060000000001</v>
      </c>
      <c r="D71" s="19">
        <v>196.22</v>
      </c>
      <c r="E71" s="77">
        <v>0</v>
      </c>
      <c r="F71" s="51">
        <v>0</v>
      </c>
      <c r="G71" s="18">
        <f t="shared" si="4"/>
        <v>17600.280000000002</v>
      </c>
    </row>
    <row r="72" spans="1:7" ht="15.5">
      <c r="A72" s="17" t="s">
        <v>34</v>
      </c>
      <c r="B72" s="92">
        <v>4173.4799999999996</v>
      </c>
      <c r="C72" s="19">
        <v>61258.29</v>
      </c>
      <c r="D72" s="18">
        <v>683.88</v>
      </c>
      <c r="E72" s="80">
        <v>0</v>
      </c>
      <c r="F72" s="35">
        <v>0</v>
      </c>
      <c r="G72" s="18">
        <f t="shared" si="4"/>
        <v>61942.17</v>
      </c>
    </row>
    <row r="73" spans="1:7" ht="15.5">
      <c r="A73" s="25" t="s">
        <v>35</v>
      </c>
      <c r="B73" s="113">
        <v>1710.1</v>
      </c>
      <c r="C73" s="36">
        <v>19355.52</v>
      </c>
      <c r="D73" s="27">
        <v>205.83</v>
      </c>
      <c r="E73" s="79">
        <v>-126</v>
      </c>
      <c r="F73" s="27">
        <v>0</v>
      </c>
      <c r="G73" s="21">
        <f t="shared" si="4"/>
        <v>19435.350000000002</v>
      </c>
    </row>
    <row r="74" spans="1:7" ht="15.5">
      <c r="A74" s="25" t="s">
        <v>15</v>
      </c>
      <c r="B74" s="113">
        <v>0</v>
      </c>
      <c r="C74" s="36">
        <v>2399.25</v>
      </c>
      <c r="D74" s="35">
        <v>74.98</v>
      </c>
      <c r="E74" s="79">
        <v>0</v>
      </c>
      <c r="F74" s="35">
        <v>0</v>
      </c>
      <c r="G74" s="21">
        <f t="shared" si="4"/>
        <v>2474.23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201549.3</v>
      </c>
      <c r="D75" s="31">
        <f t="shared" si="5"/>
        <v>1847.42</v>
      </c>
      <c r="E75" s="70">
        <f t="shared" si="5"/>
        <v>11435.22</v>
      </c>
      <c r="F75" s="52">
        <f t="shared" si="5"/>
        <v>998.53</v>
      </c>
      <c r="G75" s="38">
        <f t="shared" si="5"/>
        <v>215830.47000000003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90884.19</v>
      </c>
      <c r="D82" s="19">
        <v>953.74</v>
      </c>
      <c r="E82" s="18">
        <v>16448.759999999998</v>
      </c>
      <c r="F82" s="56">
        <v>33167.089999999997</v>
      </c>
      <c r="G82" s="18">
        <f>SUM(C82:F82)</f>
        <v>141453.78</v>
      </c>
    </row>
    <row r="83" spans="1:7" ht="15.5">
      <c r="A83" s="29" t="s">
        <v>16</v>
      </c>
      <c r="B83" s="98">
        <f>SUM(B82)</f>
        <v>5787</v>
      </c>
      <c r="C83" s="38">
        <f>SUM(C82)</f>
        <v>90884.19</v>
      </c>
      <c r="D83" s="31">
        <f>SUM(D82)</f>
        <v>953.74</v>
      </c>
      <c r="E83" s="43">
        <f>SUM(E82)</f>
        <v>16448.759999999998</v>
      </c>
      <c r="F83" s="57">
        <f>SUM(F82)</f>
        <v>33167.089999999997</v>
      </c>
      <c r="G83" s="38">
        <f>SUM(C83:F83)</f>
        <v>141453.78</v>
      </c>
    </row>
    <row r="84" spans="1:7">
      <c r="A84" s="164" t="s">
        <v>133</v>
      </c>
      <c r="B84" s="164"/>
      <c r="C84" s="164"/>
      <c r="D84" s="164"/>
      <c r="E84" s="164"/>
      <c r="F84" s="164"/>
      <c r="G84" s="82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8344.11</v>
      </c>
      <c r="D90" s="19">
        <v>135.22</v>
      </c>
      <c r="E90" s="35">
        <v>0</v>
      </c>
      <c r="F90" s="51">
        <v>3763.15</v>
      </c>
      <c r="G90" s="18">
        <f>SUM(C90:F90)</f>
        <v>12242.48</v>
      </c>
    </row>
    <row r="91" spans="1:7" ht="15.5">
      <c r="A91" s="17" t="s">
        <v>40</v>
      </c>
      <c r="B91" s="92">
        <v>1475.3</v>
      </c>
      <c r="C91" s="84">
        <v>15403.08</v>
      </c>
      <c r="D91" s="19">
        <v>657.03</v>
      </c>
      <c r="E91" s="34">
        <v>4643.6499999999996</v>
      </c>
      <c r="F91" s="19">
        <v>4242.4399999999996</v>
      </c>
      <c r="G91" s="18">
        <f>SUM(C91:F91)</f>
        <v>24946.2</v>
      </c>
    </row>
    <row r="92" spans="1:7" ht="15.5">
      <c r="A92" s="17" t="s">
        <v>41</v>
      </c>
      <c r="B92" s="92">
        <v>1475.8</v>
      </c>
      <c r="C92" s="84">
        <v>12830.49</v>
      </c>
      <c r="D92" s="19">
        <v>200.46</v>
      </c>
      <c r="E92" s="35">
        <v>2770.37</v>
      </c>
      <c r="F92" s="19">
        <v>5312.57</v>
      </c>
      <c r="G92" s="18">
        <f>SUM(C92:F92)</f>
        <v>21113.89</v>
      </c>
    </row>
    <row r="93" spans="1:7" ht="15.5">
      <c r="A93" s="17" t="s">
        <v>42</v>
      </c>
      <c r="B93" s="92">
        <v>1471.9</v>
      </c>
      <c r="C93" s="84">
        <v>17556.150000000001</v>
      </c>
      <c r="D93" s="18">
        <v>629.35</v>
      </c>
      <c r="E93" s="35">
        <v>5628.17</v>
      </c>
      <c r="F93" s="18">
        <v>0</v>
      </c>
      <c r="G93" s="18">
        <f>SUM(C93:F93)</f>
        <v>23813.67</v>
      </c>
    </row>
    <row r="94" spans="1:7" ht="15.5">
      <c r="A94" s="17" t="s">
        <v>43</v>
      </c>
      <c r="B94" s="92">
        <v>7715.2</v>
      </c>
      <c r="C94" s="18">
        <v>75810.289999999994</v>
      </c>
      <c r="D94" s="18">
        <v>1068.55</v>
      </c>
      <c r="E94" s="77">
        <v>35356.75</v>
      </c>
      <c r="F94" s="18">
        <v>3276.53</v>
      </c>
      <c r="G94" s="18">
        <f>SUM(C94:F94)</f>
        <v>115512.12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129944.12</v>
      </c>
      <c r="D95" s="38">
        <f t="shared" si="6"/>
        <v>2690.6099999999997</v>
      </c>
      <c r="E95" s="70">
        <f t="shared" si="6"/>
        <v>48398.94</v>
      </c>
      <c r="F95" s="161">
        <f t="shared" si="6"/>
        <v>16594.689999999999</v>
      </c>
      <c r="G95" s="38">
        <f t="shared" si="6"/>
        <v>197628.36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24015.4</v>
      </c>
      <c r="D103" s="18">
        <v>207.28</v>
      </c>
      <c r="E103" s="26">
        <v>12521.44</v>
      </c>
      <c r="F103" s="27">
        <v>-3155.47</v>
      </c>
      <c r="G103" s="58">
        <f>SUM(C103:F103)</f>
        <v>33588.65</v>
      </c>
    </row>
    <row r="104" spans="1:7" ht="15.5">
      <c r="A104" s="17" t="s">
        <v>46</v>
      </c>
      <c r="B104" s="92">
        <v>1979</v>
      </c>
      <c r="C104" s="18">
        <v>25522.880000000001</v>
      </c>
      <c r="D104" s="19">
        <v>242.21</v>
      </c>
      <c r="E104" s="35">
        <v>12006.12</v>
      </c>
      <c r="F104" s="35">
        <v>17612.18</v>
      </c>
      <c r="G104" s="18">
        <f>SUM(C104:F104)</f>
        <v>55383.39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49538.28</v>
      </c>
      <c r="D105" s="31">
        <f t="shared" si="7"/>
        <v>449.49</v>
      </c>
      <c r="E105" s="38">
        <f t="shared" si="7"/>
        <v>24527.56</v>
      </c>
      <c r="F105" s="52">
        <f t="shared" si="7"/>
        <v>14456.710000000001</v>
      </c>
      <c r="G105" s="38">
        <f t="shared" si="7"/>
        <v>88972.040000000008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99935.02</v>
      </c>
      <c r="D111" s="61">
        <v>5139.6400000000003</v>
      </c>
      <c r="E111" s="77">
        <v>29426.04</v>
      </c>
      <c r="F111" s="84">
        <v>84701.119999999995</v>
      </c>
      <c r="G111" s="62">
        <f>SUM(C111:F111)</f>
        <v>219201.82</v>
      </c>
    </row>
    <row r="112" spans="1:7" ht="15.5">
      <c r="A112" s="29" t="s">
        <v>16</v>
      </c>
      <c r="B112" s="92">
        <v>5630.5</v>
      </c>
      <c r="C112" s="30">
        <f>SUM(C111)</f>
        <v>99935.02</v>
      </c>
      <c r="D112" s="31">
        <f>SUM(D111)</f>
        <v>5139.6400000000003</v>
      </c>
      <c r="E112" s="85">
        <f>SUM(E111)</f>
        <v>29426.04</v>
      </c>
      <c r="F112" s="85">
        <f>SUM(F111)</f>
        <v>84701.119999999995</v>
      </c>
      <c r="G112" s="38">
        <f>SUM(C112:F112)</f>
        <v>219201.82</v>
      </c>
    </row>
    <row r="113" spans="1:7">
      <c r="A113" s="164" t="s">
        <v>134</v>
      </c>
      <c r="B113" s="164"/>
      <c r="C113" s="164"/>
      <c r="D113" s="164"/>
      <c r="E113" s="72"/>
      <c r="F113" s="72"/>
      <c r="G113" s="72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1398640.82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33203.14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351284.68</v>
      </c>
      <c r="D117" s="53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559541.99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2342670.63</v>
      </c>
      <c r="D119" s="9"/>
      <c r="E119" s="9"/>
      <c r="F119" s="9"/>
      <c r="G119" s="9"/>
    </row>
    <row r="120" spans="1:7" ht="15.5">
      <c r="A120" s="121" t="s">
        <v>52</v>
      </c>
      <c r="B120" s="122"/>
      <c r="C120" s="123">
        <f>C119-C116</f>
        <v>2309467.4899999998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7700-6F23-4AB0-839D-85A03279A471}">
  <sheetPr>
    <tabColor theme="0"/>
  </sheetPr>
  <dimension ref="A1:G124"/>
  <sheetViews>
    <sheetView topLeftCell="A109" workbookViewId="0">
      <selection activeCell="J11" sqref="J11"/>
    </sheetView>
  </sheetViews>
  <sheetFormatPr defaultRowHeight="14"/>
  <cols>
    <col min="1" max="1" width="25.1640625" customWidth="1"/>
    <col min="2" max="2" width="13.5" customWidth="1"/>
    <col min="3" max="3" width="14.9140625" customWidth="1"/>
    <col min="4" max="4" width="11.58203125" customWidth="1"/>
    <col min="5" max="5" width="11.25" customWidth="1"/>
    <col min="6" max="6" width="15.33203125" customWidth="1"/>
    <col min="7" max="7" width="14.75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135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23430.15</v>
      </c>
      <c r="D8" s="19">
        <v>580.91</v>
      </c>
      <c r="E8" s="67">
        <v>4990.88</v>
      </c>
      <c r="F8" s="120">
        <v>871.38</v>
      </c>
      <c r="G8" s="21">
        <f t="shared" ref="G8:G14" si="0">SUM(C8:F8)</f>
        <v>29873.320000000003</v>
      </c>
    </row>
    <row r="9" spans="1:7" ht="15.5">
      <c r="A9" s="17" t="s">
        <v>10</v>
      </c>
      <c r="B9" s="92">
        <v>5338.3</v>
      </c>
      <c r="C9" s="84">
        <v>70769.77</v>
      </c>
      <c r="D9" s="19">
        <v>3334.15</v>
      </c>
      <c r="E9" s="67">
        <v>51391.16</v>
      </c>
      <c r="F9" s="20">
        <v>26877.41</v>
      </c>
      <c r="G9" s="18">
        <f t="shared" si="0"/>
        <v>152372.49</v>
      </c>
    </row>
    <row r="10" spans="1:7" ht="15.5">
      <c r="A10" s="17" t="s">
        <v>11</v>
      </c>
      <c r="B10" s="92">
        <v>7223.3</v>
      </c>
      <c r="C10" s="84">
        <v>52452.29</v>
      </c>
      <c r="D10" s="19">
        <v>1467.58</v>
      </c>
      <c r="E10" s="67">
        <v>13713.24</v>
      </c>
      <c r="F10" s="23">
        <v>36958.36</v>
      </c>
      <c r="G10" s="18">
        <f t="shared" si="0"/>
        <v>104591.47</v>
      </c>
    </row>
    <row r="11" spans="1:7" ht="15.5">
      <c r="A11" s="17" t="s">
        <v>12</v>
      </c>
      <c r="B11" s="92">
        <v>5395</v>
      </c>
      <c r="C11" s="84">
        <v>43459.45</v>
      </c>
      <c r="D11" s="19">
        <v>1416.5</v>
      </c>
      <c r="E11" s="67">
        <v>11636.76</v>
      </c>
      <c r="F11" s="22">
        <v>29103.65</v>
      </c>
      <c r="G11" s="18">
        <f t="shared" si="0"/>
        <v>85616.36</v>
      </c>
    </row>
    <row r="12" spans="1:7" ht="15.5">
      <c r="A12" s="17" t="s">
        <v>13</v>
      </c>
      <c r="B12" s="92">
        <v>3856.3</v>
      </c>
      <c r="C12" s="84">
        <v>36846.14</v>
      </c>
      <c r="D12" s="19">
        <v>1322.03</v>
      </c>
      <c r="E12" s="67">
        <v>18458.89</v>
      </c>
      <c r="F12" s="22">
        <v>-1558.09</v>
      </c>
      <c r="G12" s="18">
        <f t="shared" si="0"/>
        <v>55068.97</v>
      </c>
    </row>
    <row r="13" spans="1:7" ht="15.5">
      <c r="A13" s="17" t="s">
        <v>14</v>
      </c>
      <c r="B13" s="92">
        <v>3917.53</v>
      </c>
      <c r="C13" s="19">
        <v>67846.05</v>
      </c>
      <c r="D13" s="18">
        <v>6434.39</v>
      </c>
      <c r="E13" s="68">
        <v>19079.09</v>
      </c>
      <c r="F13" s="24">
        <v>69101.820000000007</v>
      </c>
      <c r="G13" s="18">
        <f t="shared" si="0"/>
        <v>162461.35</v>
      </c>
    </row>
    <row r="14" spans="1:7" ht="15.5">
      <c r="A14" s="25" t="s">
        <v>15</v>
      </c>
      <c r="B14" s="113">
        <v>0</v>
      </c>
      <c r="C14" s="26">
        <v>1369.92</v>
      </c>
      <c r="D14" s="27">
        <v>33.82</v>
      </c>
      <c r="E14" s="69">
        <v>0</v>
      </c>
      <c r="F14" s="28">
        <v>0</v>
      </c>
      <c r="G14" s="27">
        <f t="shared" si="0"/>
        <v>1403.74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296173.77</v>
      </c>
      <c r="D15" s="154">
        <f t="shared" si="1"/>
        <v>14589.38</v>
      </c>
      <c r="E15" s="155">
        <f t="shared" si="1"/>
        <v>119270.01999999999</v>
      </c>
      <c r="F15" s="156">
        <f t="shared" si="1"/>
        <v>161354.53000000003</v>
      </c>
      <c r="G15" s="169">
        <f>SUM(G8:G14)</f>
        <v>591387.69999999995</v>
      </c>
    </row>
    <row r="16" spans="1:7">
      <c r="A16" s="134" t="s">
        <v>131</v>
      </c>
      <c r="B16" s="135"/>
      <c r="C16" s="135"/>
      <c r="D16" s="135"/>
      <c r="E16" s="135"/>
      <c r="F16" s="135"/>
      <c r="G16" s="136"/>
    </row>
    <row r="17" spans="1:7">
      <c r="A17" s="134" t="s">
        <v>136</v>
      </c>
      <c r="B17" s="135"/>
      <c r="C17" s="135"/>
      <c r="D17" s="135"/>
      <c r="E17" s="135"/>
      <c r="F17" s="135"/>
      <c r="G17" s="136"/>
    </row>
    <row r="18" spans="1:7">
      <c r="A18" s="131" t="s">
        <v>132</v>
      </c>
      <c r="B18" s="132"/>
      <c r="C18" s="132"/>
      <c r="D18" s="132"/>
      <c r="E18" s="132"/>
      <c r="F18" s="132"/>
      <c r="G18" s="133"/>
    </row>
    <row r="19" spans="1:7" ht="15.5">
      <c r="C19" s="9"/>
      <c r="D19" s="9"/>
      <c r="E19" s="9"/>
      <c r="F19" s="9"/>
      <c r="G19" s="9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52834.76</v>
      </c>
      <c r="D24" s="19">
        <v>3156.26</v>
      </c>
      <c r="E24" s="73">
        <v>4566.97</v>
      </c>
      <c r="F24" s="35">
        <v>47678.93</v>
      </c>
      <c r="G24" s="21">
        <f>SUM(C24:F24)</f>
        <v>108236.92000000001</v>
      </c>
    </row>
    <row r="25" spans="1:7" ht="15.5">
      <c r="A25" s="17" t="s">
        <v>19</v>
      </c>
      <c r="B25" s="92">
        <v>3379.8</v>
      </c>
      <c r="C25" s="84">
        <v>52024.34</v>
      </c>
      <c r="D25" s="19">
        <v>1431.43</v>
      </c>
      <c r="E25" s="74">
        <v>0</v>
      </c>
      <c r="F25" s="19">
        <v>-13793.83</v>
      </c>
      <c r="G25" s="18">
        <f>SUM(C25:F25)</f>
        <v>39661.939999999995</v>
      </c>
    </row>
    <row r="26" spans="1:7" ht="15.5">
      <c r="A26" s="25" t="s">
        <v>20</v>
      </c>
      <c r="B26" s="113">
        <v>3569.01</v>
      </c>
      <c r="C26" s="149">
        <v>47684.22</v>
      </c>
      <c r="D26" s="36">
        <v>1588.62</v>
      </c>
      <c r="E26" s="73">
        <v>21160.29</v>
      </c>
      <c r="F26" s="37">
        <v>23614.06</v>
      </c>
      <c r="G26" s="21">
        <f>SUM(C26:F26)</f>
        <v>94047.19</v>
      </c>
    </row>
    <row r="27" spans="1:7" ht="15.5">
      <c r="A27" s="25" t="s">
        <v>15</v>
      </c>
      <c r="B27" s="113">
        <v>0</v>
      </c>
      <c r="C27" s="21">
        <v>1081.2</v>
      </c>
      <c r="D27" s="36">
        <v>46.45</v>
      </c>
      <c r="E27" s="28">
        <v>0</v>
      </c>
      <c r="F27" s="36">
        <v>0</v>
      </c>
      <c r="G27" s="21">
        <f>SUM(C27:F27)</f>
        <v>1127.6500000000001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153624.52000000002</v>
      </c>
      <c r="D28" s="31">
        <f t="shared" si="2"/>
        <v>6222.76</v>
      </c>
      <c r="E28" s="70">
        <f t="shared" si="2"/>
        <v>25727.260000000002</v>
      </c>
      <c r="F28" s="70">
        <f t="shared" si="2"/>
        <v>57499.16</v>
      </c>
      <c r="G28" s="38">
        <f t="shared" si="2"/>
        <v>243073.7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47316.25</v>
      </c>
      <c r="D38" s="19">
        <v>1494</v>
      </c>
      <c r="E38" s="75">
        <v>18157.349999999999</v>
      </c>
      <c r="F38" s="18">
        <v>85846.58</v>
      </c>
      <c r="G38" s="18">
        <f>SUM(C38:F38)</f>
        <v>152814.18</v>
      </c>
    </row>
    <row r="39" spans="1:7" ht="15.5">
      <c r="A39" s="29" t="s">
        <v>16</v>
      </c>
      <c r="B39" s="97">
        <f>SUM(B38)</f>
        <v>5359.66</v>
      </c>
      <c r="C39" s="38">
        <f>SUM(C38)</f>
        <v>47316.25</v>
      </c>
      <c r="D39" s="31">
        <f>SUM(D38)</f>
        <v>1494</v>
      </c>
      <c r="E39" s="76">
        <f>SUM(E38)</f>
        <v>18157.349999999999</v>
      </c>
      <c r="F39" s="43">
        <f>SUM(F38)</f>
        <v>85846.58</v>
      </c>
      <c r="G39" s="38">
        <f>SUM(C39:F39)</f>
        <v>152814.18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60051.15</v>
      </c>
      <c r="D46" s="19">
        <v>1732.17</v>
      </c>
      <c r="E46" s="77">
        <v>7131.75</v>
      </c>
      <c r="F46" s="44">
        <v>32142.07</v>
      </c>
      <c r="G46" s="18">
        <f>SUM(C46:F46)</f>
        <v>101057.14000000001</v>
      </c>
    </row>
    <row r="47" spans="1:7" ht="15.5">
      <c r="A47" s="45" t="s">
        <v>25</v>
      </c>
      <c r="B47" s="114">
        <v>4352.3999999999996</v>
      </c>
      <c r="C47" s="150">
        <v>23034.94</v>
      </c>
      <c r="D47" s="47">
        <v>389.59</v>
      </c>
      <c r="E47" s="78">
        <v>-5063.72</v>
      </c>
      <c r="F47" s="47">
        <v>-3081.38</v>
      </c>
      <c r="G47" s="46">
        <f>SUM(C47:F47)</f>
        <v>15279.429999999997</v>
      </c>
    </row>
    <row r="48" spans="1:7" ht="15.5">
      <c r="A48" s="17" t="s">
        <v>26</v>
      </c>
      <c r="B48" s="92">
        <v>4367</v>
      </c>
      <c r="C48" s="84">
        <v>28570.81</v>
      </c>
      <c r="D48" s="19">
        <v>1041.4000000000001</v>
      </c>
      <c r="E48" s="77">
        <v>-1443</v>
      </c>
      <c r="F48" s="19">
        <v>-1552.51</v>
      </c>
      <c r="G48" s="18">
        <f>SUM(C48:F48)</f>
        <v>26616.700000000004</v>
      </c>
    </row>
    <row r="49" spans="1:7" ht="15.5">
      <c r="A49" s="17" t="s">
        <v>27</v>
      </c>
      <c r="B49" s="92">
        <v>4386</v>
      </c>
      <c r="C49" s="84">
        <v>54740.7</v>
      </c>
      <c r="D49" s="18">
        <v>3165.46</v>
      </c>
      <c r="E49" s="77">
        <v>12805</v>
      </c>
      <c r="F49" s="18">
        <v>42569.08</v>
      </c>
      <c r="G49" s="18">
        <f>SUM(C49:F49)</f>
        <v>113280.24</v>
      </c>
    </row>
    <row r="50" spans="1:7" ht="15.5">
      <c r="A50" s="25" t="s">
        <v>15</v>
      </c>
      <c r="B50" s="92">
        <v>0</v>
      </c>
      <c r="C50" s="26">
        <v>1283.6400000000001</v>
      </c>
      <c r="D50" s="27">
        <v>92.87</v>
      </c>
      <c r="E50" s="79">
        <v>4153.55</v>
      </c>
      <c r="F50" s="27">
        <v>0</v>
      </c>
      <c r="G50" s="27">
        <f>SUM(C50:F50)</f>
        <v>5530.06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167681.24</v>
      </c>
      <c r="D51" s="31">
        <f t="shared" si="3"/>
        <v>6421.4900000000007</v>
      </c>
      <c r="E51" s="70">
        <f t="shared" si="3"/>
        <v>17583.579999999998</v>
      </c>
      <c r="F51" s="48">
        <f t="shared" si="3"/>
        <v>70077.260000000009</v>
      </c>
      <c r="G51" s="38">
        <f t="shared" si="3"/>
        <v>261763.57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18115.45</v>
      </c>
      <c r="D59" s="19">
        <v>526.63</v>
      </c>
      <c r="E59" s="49">
        <v>0</v>
      </c>
      <c r="F59" s="35">
        <v>0</v>
      </c>
      <c r="G59" s="18">
        <f>SUM(C59:F59)</f>
        <v>18642.080000000002</v>
      </c>
    </row>
    <row r="60" spans="1:7" ht="15.5">
      <c r="A60" s="29" t="s">
        <v>16</v>
      </c>
      <c r="B60" s="98">
        <f>SUM(B59)</f>
        <v>4163.2</v>
      </c>
      <c r="C60" s="38">
        <f>SUM(C59)</f>
        <v>18115.45</v>
      </c>
      <c r="D60" s="31">
        <f>SUM(D59:D59)</f>
        <v>526.63</v>
      </c>
      <c r="E60" s="50">
        <v>0</v>
      </c>
      <c r="F60" s="50">
        <f>SUM(F59)</f>
        <v>0</v>
      </c>
      <c r="G60" s="38">
        <f>SUM(C60:F60)</f>
        <v>18642.080000000002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v>47642.080000000002</v>
      </c>
      <c r="D69" s="19">
        <v>791.5</v>
      </c>
      <c r="E69" s="77">
        <v>7480.65</v>
      </c>
      <c r="F69" s="51">
        <v>-3873.08</v>
      </c>
      <c r="G69" s="18">
        <f t="shared" ref="G69:G74" si="4">SUM(C69:F69)</f>
        <v>52041.15</v>
      </c>
    </row>
    <row r="70" spans="1:7" ht="15.5">
      <c r="A70" s="17" t="s">
        <v>32</v>
      </c>
      <c r="B70" s="92">
        <v>3353.2</v>
      </c>
      <c r="C70" s="18">
        <v>34435.14</v>
      </c>
      <c r="D70" s="19">
        <v>545.11</v>
      </c>
      <c r="E70" s="77">
        <v>0</v>
      </c>
      <c r="F70" s="51">
        <v>0</v>
      </c>
      <c r="G70" s="18">
        <f t="shared" si="4"/>
        <v>34980.25</v>
      </c>
    </row>
    <row r="71" spans="1:7" ht="15.5">
      <c r="A71" s="17" t="s">
        <v>33</v>
      </c>
      <c r="B71" s="92">
        <v>2205.1</v>
      </c>
      <c r="C71" s="18">
        <v>6272.3</v>
      </c>
      <c r="D71" s="19">
        <v>163.63999999999999</v>
      </c>
      <c r="E71" s="77">
        <v>0</v>
      </c>
      <c r="F71" s="51">
        <v>0</v>
      </c>
      <c r="G71" s="18">
        <f t="shared" si="4"/>
        <v>6435.9400000000005</v>
      </c>
    </row>
    <row r="72" spans="1:7" ht="15.5">
      <c r="A72" s="17" t="s">
        <v>34</v>
      </c>
      <c r="B72" s="92">
        <v>4173.4799999999996</v>
      </c>
      <c r="C72" s="19">
        <v>38030.11</v>
      </c>
      <c r="D72" s="18">
        <v>1237.1500000000001</v>
      </c>
      <c r="E72" s="80">
        <v>0</v>
      </c>
      <c r="F72" s="35">
        <v>0</v>
      </c>
      <c r="G72" s="18">
        <f t="shared" si="4"/>
        <v>39267.26</v>
      </c>
    </row>
    <row r="73" spans="1:7" ht="15.5">
      <c r="A73" s="25" t="s">
        <v>35</v>
      </c>
      <c r="B73" s="113">
        <v>1710.1</v>
      </c>
      <c r="C73" s="36">
        <v>15957.99</v>
      </c>
      <c r="D73" s="27">
        <v>267.75</v>
      </c>
      <c r="E73" s="79">
        <v>0</v>
      </c>
      <c r="F73" s="27">
        <v>0</v>
      </c>
      <c r="G73" s="21">
        <f t="shared" si="4"/>
        <v>16225.74</v>
      </c>
    </row>
    <row r="74" spans="1:7" ht="15.5">
      <c r="A74" s="25" t="s">
        <v>15</v>
      </c>
      <c r="B74" s="113">
        <v>0</v>
      </c>
      <c r="C74" s="36">
        <v>3105.68</v>
      </c>
      <c r="D74" s="35">
        <v>108.33</v>
      </c>
      <c r="E74" s="79">
        <v>0</v>
      </c>
      <c r="F74" s="35">
        <v>0</v>
      </c>
      <c r="G74" s="21">
        <f t="shared" si="4"/>
        <v>3214.0099999999998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145443.29999999999</v>
      </c>
      <c r="D75" s="31">
        <f t="shared" si="5"/>
        <v>3113.48</v>
      </c>
      <c r="E75" s="70">
        <f t="shared" si="5"/>
        <v>7480.65</v>
      </c>
      <c r="F75" s="52">
        <f t="shared" si="5"/>
        <v>-3873.08</v>
      </c>
      <c r="G75" s="38">
        <f t="shared" si="5"/>
        <v>152164.35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51305.73</v>
      </c>
      <c r="D82" s="19">
        <v>1321.06</v>
      </c>
      <c r="E82" s="18">
        <v>16448.759999999998</v>
      </c>
      <c r="F82" s="56">
        <v>33359.269999999997</v>
      </c>
      <c r="G82" s="18">
        <f>SUM(C82:F82)</f>
        <v>102434.82</v>
      </c>
    </row>
    <row r="83" spans="1:7" ht="15.5">
      <c r="A83" s="151" t="s">
        <v>16</v>
      </c>
      <c r="B83" s="165">
        <f>SUM(B82)</f>
        <v>5787</v>
      </c>
      <c r="C83" s="166">
        <f>SUM(C82)</f>
        <v>51305.73</v>
      </c>
      <c r="D83" s="154">
        <f>SUM(D82)</f>
        <v>1321.06</v>
      </c>
      <c r="E83" s="167">
        <f>SUM(E82)</f>
        <v>16448.759999999998</v>
      </c>
      <c r="F83" s="168">
        <f>SUM(F82)</f>
        <v>33359.269999999997</v>
      </c>
      <c r="G83" s="166">
        <f>SUM(C83:F83)</f>
        <v>102434.82</v>
      </c>
    </row>
    <row r="84" spans="1:7">
      <c r="A84" s="134" t="s">
        <v>138</v>
      </c>
      <c r="B84" s="135"/>
      <c r="C84" s="135"/>
      <c r="D84" s="135"/>
      <c r="E84" s="135"/>
      <c r="F84" s="135"/>
      <c r="G84" s="136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7306.42</v>
      </c>
      <c r="D90" s="19">
        <v>192.09</v>
      </c>
      <c r="E90" s="35">
        <v>0</v>
      </c>
      <c r="F90" s="51">
        <v>3763.15</v>
      </c>
      <c r="G90" s="18">
        <f>SUM(C90:F90)</f>
        <v>11261.66</v>
      </c>
    </row>
    <row r="91" spans="1:7" ht="15.5">
      <c r="A91" s="17" t="s">
        <v>40</v>
      </c>
      <c r="B91" s="92">
        <v>1475.3</v>
      </c>
      <c r="C91" s="84">
        <v>15331.7</v>
      </c>
      <c r="D91" s="19">
        <v>990.96</v>
      </c>
      <c r="E91" s="34">
        <v>4643.6499999999996</v>
      </c>
      <c r="F91" s="19">
        <v>3249.71</v>
      </c>
      <c r="G91" s="18">
        <f>SUM(C91:F91)</f>
        <v>24216.019999999997</v>
      </c>
    </row>
    <row r="92" spans="1:7" ht="15.5">
      <c r="A92" s="17" t="s">
        <v>41</v>
      </c>
      <c r="B92" s="92">
        <v>1475.8</v>
      </c>
      <c r="C92" s="84">
        <v>11994.5</v>
      </c>
      <c r="D92" s="19">
        <v>302.87</v>
      </c>
      <c r="E92" s="35">
        <v>2770.37</v>
      </c>
      <c r="F92" s="19">
        <v>-1007.21</v>
      </c>
      <c r="G92" s="18">
        <f>SUM(C92:F92)</f>
        <v>14060.530000000002</v>
      </c>
    </row>
    <row r="93" spans="1:7" ht="15.5">
      <c r="A93" s="17" t="s">
        <v>42</v>
      </c>
      <c r="B93" s="92">
        <v>1471.9</v>
      </c>
      <c r="C93" s="84">
        <v>10898.05</v>
      </c>
      <c r="D93" s="18">
        <v>227.28</v>
      </c>
      <c r="E93" s="35">
        <v>5628.17</v>
      </c>
      <c r="F93" s="18">
        <v>0</v>
      </c>
      <c r="G93" s="18">
        <f>SUM(C93:F93)</f>
        <v>16753.5</v>
      </c>
    </row>
    <row r="94" spans="1:7" ht="15.5">
      <c r="A94" s="17" t="s">
        <v>43</v>
      </c>
      <c r="B94" s="92">
        <v>7715.2</v>
      </c>
      <c r="C94" s="18">
        <v>55086.84</v>
      </c>
      <c r="D94" s="18">
        <v>1272.3599999999999</v>
      </c>
      <c r="E94" s="77">
        <v>26462.560000000001</v>
      </c>
      <c r="F94" s="18">
        <v>8865.6</v>
      </c>
      <c r="G94" s="18">
        <f>SUM(C94:F94)</f>
        <v>91687.360000000001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100617.51</v>
      </c>
      <c r="D95" s="38">
        <f t="shared" si="6"/>
        <v>2985.56</v>
      </c>
      <c r="E95" s="70">
        <f t="shared" si="6"/>
        <v>39504.75</v>
      </c>
      <c r="F95" s="161">
        <f t="shared" si="6"/>
        <v>14871.25</v>
      </c>
      <c r="G95" s="38">
        <f t="shared" si="6"/>
        <v>157979.07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13337.38</v>
      </c>
      <c r="D103" s="18">
        <v>387.3</v>
      </c>
      <c r="E103" s="26">
        <v>12521.44</v>
      </c>
      <c r="F103" s="27">
        <v>-2742.36</v>
      </c>
      <c r="G103" s="58">
        <f>SUM(C103:F103)</f>
        <v>23503.759999999998</v>
      </c>
    </row>
    <row r="104" spans="1:7" ht="15.5">
      <c r="A104" s="17" t="s">
        <v>46</v>
      </c>
      <c r="B104" s="92">
        <v>1979</v>
      </c>
      <c r="C104" s="18">
        <v>9879.92</v>
      </c>
      <c r="D104" s="19">
        <v>350.72</v>
      </c>
      <c r="E104" s="35">
        <v>12006.12</v>
      </c>
      <c r="F104" s="35">
        <v>17612.18</v>
      </c>
      <c r="G104" s="18">
        <f>SUM(C104:F104)</f>
        <v>39848.94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23217.3</v>
      </c>
      <c r="D105" s="31">
        <f t="shared" si="7"/>
        <v>738.02</v>
      </c>
      <c r="E105" s="38">
        <f t="shared" si="7"/>
        <v>24527.56</v>
      </c>
      <c r="F105" s="52">
        <f t="shared" si="7"/>
        <v>14869.82</v>
      </c>
      <c r="G105" s="38">
        <f t="shared" si="7"/>
        <v>63352.7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57572.28</v>
      </c>
      <c r="D111" s="61">
        <v>1740.72</v>
      </c>
      <c r="E111" s="77">
        <v>29426.05</v>
      </c>
      <c r="F111" s="84">
        <v>84701.119999999995</v>
      </c>
      <c r="G111" s="62">
        <f>SUM(C111:F111)</f>
        <v>173440.16999999998</v>
      </c>
    </row>
    <row r="112" spans="1:7" ht="15.5">
      <c r="A112" s="29" t="s">
        <v>16</v>
      </c>
      <c r="B112" s="92">
        <v>5630.5</v>
      </c>
      <c r="C112" s="30">
        <f>SUM(C111)</f>
        <v>57572.28</v>
      </c>
      <c r="D112" s="31">
        <f>SUM(D111)</f>
        <v>1740.72</v>
      </c>
      <c r="E112" s="85">
        <f>SUM(E111)</f>
        <v>29426.05</v>
      </c>
      <c r="F112" s="85">
        <f>SUM(F111)</f>
        <v>84701.119999999995</v>
      </c>
      <c r="G112" s="38">
        <f>SUM(C112:F112)</f>
        <v>173440.16999999998</v>
      </c>
    </row>
    <row r="113" spans="1:7">
      <c r="A113" s="164" t="s">
        <v>137</v>
      </c>
      <c r="B113" s="164"/>
      <c r="C113" s="164"/>
      <c r="D113" s="164"/>
      <c r="E113" s="135"/>
      <c r="F113" s="135"/>
      <c r="G113" s="136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1061067.3500000001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39153.1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298125.98</v>
      </c>
      <c r="D117" s="53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518705.91000000003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1917052.3400000003</v>
      </c>
      <c r="D119" s="9"/>
      <c r="E119" s="9"/>
      <c r="F119" s="9"/>
      <c r="G119" s="9"/>
    </row>
    <row r="120" spans="1:7" ht="15.5">
      <c r="A120" s="121" t="s">
        <v>52</v>
      </c>
      <c r="B120" s="122"/>
      <c r="C120" s="123">
        <f>C119-C116</f>
        <v>1877899.2400000002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356D-0320-4585-8A4D-493922ABD05C}">
  <sheetPr>
    <tabColor theme="0"/>
  </sheetPr>
  <dimension ref="A1:G124"/>
  <sheetViews>
    <sheetView zoomScale="93" zoomScaleNormal="93" workbookViewId="0">
      <selection activeCell="I17" sqref="I17"/>
    </sheetView>
  </sheetViews>
  <sheetFormatPr defaultRowHeight="14"/>
  <cols>
    <col min="1" max="1" width="28.25" customWidth="1"/>
    <col min="2" max="2" width="15.1640625" customWidth="1"/>
    <col min="3" max="3" width="15.75" customWidth="1"/>
    <col min="4" max="4" width="13.58203125" customWidth="1"/>
    <col min="5" max="5" width="13.25" customWidth="1"/>
    <col min="6" max="6" width="14.75" customWidth="1"/>
    <col min="7" max="7" width="16" customWidth="1"/>
  </cols>
  <sheetData>
    <row r="1" spans="1:7" ht="15.5">
      <c r="A1" s="1"/>
      <c r="B1" s="2"/>
      <c r="C1" s="2"/>
      <c r="D1" s="3"/>
      <c r="E1" s="3"/>
      <c r="F1" s="3"/>
      <c r="G1" s="4"/>
    </row>
    <row r="2" spans="1:7" ht="15.5">
      <c r="A2" s="5" t="s">
        <v>139</v>
      </c>
      <c r="B2" s="89"/>
      <c r="C2" s="6"/>
      <c r="D2" s="6"/>
      <c r="E2" s="6"/>
      <c r="F2" s="6"/>
      <c r="G2" s="7"/>
    </row>
    <row r="3" spans="1:7" ht="15.5">
      <c r="A3" s="8"/>
      <c r="B3" s="8"/>
      <c r="C3" s="9"/>
      <c r="D3" s="9"/>
      <c r="E3" s="9"/>
      <c r="F3" s="9"/>
      <c r="G3" s="9"/>
    </row>
    <row r="4" spans="1:7" ht="15.5">
      <c r="A4" s="9"/>
      <c r="B4" s="9"/>
      <c r="C4" s="8" t="s">
        <v>0</v>
      </c>
      <c r="D4" s="9"/>
      <c r="E4" s="9"/>
      <c r="F4" s="9"/>
      <c r="G4" s="9"/>
    </row>
    <row r="5" spans="1:7" ht="15.5">
      <c r="A5" s="10"/>
      <c r="B5" s="10"/>
      <c r="C5" s="10"/>
      <c r="D5" s="10"/>
      <c r="E5" s="10"/>
      <c r="F5" s="10"/>
      <c r="G5" s="9"/>
    </row>
    <row r="6" spans="1:7" ht="15.5">
      <c r="A6" s="11" t="s">
        <v>1</v>
      </c>
      <c r="B6" s="111" t="s">
        <v>58</v>
      </c>
      <c r="C6" s="11" t="s">
        <v>2</v>
      </c>
      <c r="D6" s="11" t="s">
        <v>3</v>
      </c>
      <c r="E6" s="12" t="s">
        <v>4</v>
      </c>
      <c r="F6" s="139" t="s">
        <v>5</v>
      </c>
      <c r="G6" s="11" t="s">
        <v>6</v>
      </c>
    </row>
    <row r="7" spans="1:7" ht="15.5">
      <c r="A7" s="14"/>
      <c r="B7" s="112" t="s">
        <v>59</v>
      </c>
      <c r="C7" s="14" t="s">
        <v>7</v>
      </c>
      <c r="D7" s="14"/>
      <c r="E7" s="15"/>
      <c r="F7" s="16"/>
      <c r="G7" s="14" t="s">
        <v>8</v>
      </c>
    </row>
    <row r="8" spans="1:7" ht="15.5">
      <c r="A8" s="17" t="s">
        <v>9</v>
      </c>
      <c r="B8" s="92">
        <v>2754.1</v>
      </c>
      <c r="C8" s="84">
        <v>11895.22</v>
      </c>
      <c r="D8" s="19">
        <v>403.37</v>
      </c>
      <c r="E8" s="67">
        <v>300</v>
      </c>
      <c r="F8" s="120">
        <v>0</v>
      </c>
      <c r="G8" s="21">
        <f t="shared" ref="G8:G14" si="0">SUM(C8:F8)</f>
        <v>12598.59</v>
      </c>
    </row>
    <row r="9" spans="1:7" ht="15.5">
      <c r="A9" s="17" t="s">
        <v>10</v>
      </c>
      <c r="B9" s="92">
        <v>5338.3</v>
      </c>
      <c r="C9" s="84">
        <v>39992.730000000003</v>
      </c>
      <c r="D9" s="19">
        <v>3382.48</v>
      </c>
      <c r="E9" s="67">
        <f>69915.32-1407.26</f>
        <v>68508.060000000012</v>
      </c>
      <c r="F9" s="20">
        <v>25032.1</v>
      </c>
      <c r="G9" s="18">
        <f t="shared" si="0"/>
        <v>136915.37000000002</v>
      </c>
    </row>
    <row r="10" spans="1:7" ht="15.5">
      <c r="A10" s="17" t="s">
        <v>11</v>
      </c>
      <c r="B10" s="92">
        <v>7223.3</v>
      </c>
      <c r="C10" s="84">
        <v>34810.25</v>
      </c>
      <c r="D10" s="19">
        <v>1484.76</v>
      </c>
      <c r="E10" s="67">
        <f>24413.24-1471.69</f>
        <v>22941.550000000003</v>
      </c>
      <c r="F10" s="23">
        <v>36913.82</v>
      </c>
      <c r="G10" s="18">
        <f t="shared" si="0"/>
        <v>96150.38</v>
      </c>
    </row>
    <row r="11" spans="1:7" ht="15.5">
      <c r="A11" s="17" t="s">
        <v>12</v>
      </c>
      <c r="B11" s="92">
        <v>5395</v>
      </c>
      <c r="C11" s="84">
        <v>41514.089999999997</v>
      </c>
      <c r="D11" s="19">
        <v>1403.06</v>
      </c>
      <c r="E11" s="67">
        <v>15596.74</v>
      </c>
      <c r="F11" s="22">
        <v>29433.59</v>
      </c>
      <c r="G11" s="18">
        <f t="shared" si="0"/>
        <v>87947.48</v>
      </c>
    </row>
    <row r="12" spans="1:7" ht="15.5">
      <c r="A12" s="17" t="s">
        <v>13</v>
      </c>
      <c r="B12" s="92">
        <v>3856.3</v>
      </c>
      <c r="C12" s="84">
        <v>37995.769999999997</v>
      </c>
      <c r="D12" s="19">
        <v>1357.43</v>
      </c>
      <c r="E12" s="67">
        <v>23953.33</v>
      </c>
      <c r="F12" s="22">
        <v>-1558.09</v>
      </c>
      <c r="G12" s="18">
        <f t="shared" si="0"/>
        <v>61748.44</v>
      </c>
    </row>
    <row r="13" spans="1:7" ht="15.5">
      <c r="A13" s="17" t="s">
        <v>14</v>
      </c>
      <c r="B13" s="92">
        <v>3917.53</v>
      </c>
      <c r="C13" s="19">
        <v>55761.81</v>
      </c>
      <c r="D13" s="18">
        <v>6588.74</v>
      </c>
      <c r="E13" s="68">
        <v>35590.75</v>
      </c>
      <c r="F13" s="24">
        <v>72693.72</v>
      </c>
      <c r="G13" s="18">
        <f t="shared" si="0"/>
        <v>170635.02</v>
      </c>
    </row>
    <row r="14" spans="1:7" ht="15.5">
      <c r="A14" s="25" t="s">
        <v>15</v>
      </c>
      <c r="B14" s="113">
        <v>0</v>
      </c>
      <c r="C14" s="26">
        <f>242.69+1080.84+215.83+19.36+240.9</f>
        <v>1799.62</v>
      </c>
      <c r="D14" s="27">
        <f>4.55+38+2.21+0.06+8.55</f>
        <v>53.370000000000005</v>
      </c>
      <c r="E14" s="69">
        <v>0</v>
      </c>
      <c r="F14" s="28">
        <v>0</v>
      </c>
      <c r="G14" s="27">
        <f t="shared" si="0"/>
        <v>1852.9899999999998</v>
      </c>
    </row>
    <row r="15" spans="1:7" ht="15.5">
      <c r="A15" s="151" t="s">
        <v>16</v>
      </c>
      <c r="B15" s="152">
        <f t="shared" ref="B15:F15" si="1">SUM(B8:B14)</f>
        <v>28484.53</v>
      </c>
      <c r="C15" s="153">
        <f t="shared" si="1"/>
        <v>223769.49</v>
      </c>
      <c r="D15" s="154">
        <f t="shared" si="1"/>
        <v>14673.210000000001</v>
      </c>
      <c r="E15" s="155">
        <f t="shared" si="1"/>
        <v>166890.43000000002</v>
      </c>
      <c r="F15" s="156">
        <f t="shared" si="1"/>
        <v>162515.14000000001</v>
      </c>
      <c r="G15" s="169">
        <f>SUM(G8:G14)</f>
        <v>567848.27</v>
      </c>
    </row>
    <row r="16" spans="1:7">
      <c r="A16" s="134" t="s">
        <v>144</v>
      </c>
      <c r="B16" s="135"/>
      <c r="C16" s="135"/>
      <c r="D16" s="135"/>
      <c r="E16" s="135"/>
      <c r="F16" s="135"/>
      <c r="G16" s="136"/>
    </row>
    <row r="17" spans="1:7">
      <c r="A17" s="134" t="s">
        <v>140</v>
      </c>
      <c r="B17" s="135"/>
      <c r="C17" s="135"/>
      <c r="D17" s="135"/>
      <c r="E17" s="135"/>
      <c r="F17" s="135"/>
      <c r="G17" s="136"/>
    </row>
    <row r="18" spans="1:7">
      <c r="A18" s="131" t="s">
        <v>132</v>
      </c>
      <c r="B18" s="132"/>
      <c r="C18" s="132"/>
      <c r="D18" s="132"/>
      <c r="E18" s="132"/>
      <c r="F18" s="132"/>
      <c r="G18" s="133"/>
    </row>
    <row r="19" spans="1:7">
      <c r="A19" s="131" t="s">
        <v>141</v>
      </c>
      <c r="B19" s="132"/>
      <c r="C19" s="132"/>
      <c r="D19" s="132"/>
      <c r="E19" s="132"/>
      <c r="F19" s="132"/>
      <c r="G19" s="133"/>
    </row>
    <row r="20" spans="1:7" ht="15.5">
      <c r="A20" s="9"/>
      <c r="B20" s="9"/>
      <c r="C20" s="8" t="s">
        <v>17</v>
      </c>
      <c r="D20" s="9"/>
      <c r="E20" s="9"/>
      <c r="F20" s="9"/>
      <c r="G20" s="9"/>
    </row>
    <row r="21" spans="1:7" ht="15.5">
      <c r="A21" s="10"/>
      <c r="B21" s="10"/>
      <c r="C21" s="10"/>
      <c r="D21" s="10"/>
      <c r="E21" s="10"/>
      <c r="F21" s="10"/>
      <c r="G21" s="9"/>
    </row>
    <row r="22" spans="1:7" ht="15.5">
      <c r="A22" s="11" t="s">
        <v>1</v>
      </c>
      <c r="B22" s="111" t="s">
        <v>58</v>
      </c>
      <c r="C22" s="11" t="s">
        <v>2</v>
      </c>
      <c r="D22" s="11" t="s">
        <v>3</v>
      </c>
      <c r="E22" s="12" t="s">
        <v>4</v>
      </c>
      <c r="F22" s="13" t="s">
        <v>5</v>
      </c>
      <c r="G22" s="11" t="s">
        <v>6</v>
      </c>
    </row>
    <row r="23" spans="1:7" ht="15.5">
      <c r="A23" s="14"/>
      <c r="B23" s="112" t="s">
        <v>59</v>
      </c>
      <c r="C23" s="14" t="s">
        <v>7</v>
      </c>
      <c r="D23" s="14"/>
      <c r="E23" s="15"/>
      <c r="F23" s="16"/>
      <c r="G23" s="14" t="s">
        <v>8</v>
      </c>
    </row>
    <row r="24" spans="1:7" ht="15.5">
      <c r="A24" s="17" t="s">
        <v>18</v>
      </c>
      <c r="B24" s="92">
        <v>1932.22</v>
      </c>
      <c r="C24" s="84">
        <v>22389.32</v>
      </c>
      <c r="D24" s="19">
        <v>2053.1</v>
      </c>
      <c r="E24" s="73">
        <v>6884.16</v>
      </c>
      <c r="F24" s="35">
        <v>46854.11</v>
      </c>
      <c r="G24" s="21">
        <f>SUM(C24:F24)</f>
        <v>78180.69</v>
      </c>
    </row>
    <row r="25" spans="1:7" ht="15.5">
      <c r="A25" s="17" t="s">
        <v>19</v>
      </c>
      <c r="B25" s="92">
        <v>3379.8</v>
      </c>
      <c r="C25" s="84">
        <v>33001.5</v>
      </c>
      <c r="D25" s="19">
        <v>1385.86</v>
      </c>
      <c r="E25" s="74">
        <v>3116.99</v>
      </c>
      <c r="F25" s="19">
        <v>-13793.83</v>
      </c>
      <c r="G25" s="18">
        <f>SUM(C25:F25)</f>
        <v>23710.519999999997</v>
      </c>
    </row>
    <row r="26" spans="1:7" ht="15.5">
      <c r="A26" s="25" t="s">
        <v>20</v>
      </c>
      <c r="B26" s="113">
        <v>3569.01</v>
      </c>
      <c r="C26" s="149">
        <v>22342.86</v>
      </c>
      <c r="D26" s="36">
        <v>1413.94</v>
      </c>
      <c r="E26" s="73">
        <f>24056.16-6048.91</f>
        <v>18007.25</v>
      </c>
      <c r="F26" s="37">
        <v>24257.27</v>
      </c>
      <c r="G26" s="21">
        <f>SUM(C26:F26)</f>
        <v>66021.320000000007</v>
      </c>
    </row>
    <row r="27" spans="1:7" ht="15.5">
      <c r="A27" s="25" t="s">
        <v>15</v>
      </c>
      <c r="B27" s="113">
        <v>0</v>
      </c>
      <c r="C27" s="21">
        <f>332.23+257.38</f>
        <v>589.61</v>
      </c>
      <c r="D27" s="36">
        <f>4.5+19.4</f>
        <v>23.9</v>
      </c>
      <c r="E27" s="28">
        <v>0</v>
      </c>
      <c r="F27" s="36">
        <v>0</v>
      </c>
      <c r="G27" s="21">
        <f>SUM(C27:F27)</f>
        <v>613.51</v>
      </c>
    </row>
    <row r="28" spans="1:7" ht="15.5">
      <c r="A28" s="29" t="s">
        <v>16</v>
      </c>
      <c r="B28" s="92">
        <f t="shared" ref="B28:G28" si="2">SUM(B24:B27)</f>
        <v>8881.0300000000007</v>
      </c>
      <c r="C28" s="38">
        <f t="shared" si="2"/>
        <v>78323.289999999994</v>
      </c>
      <c r="D28" s="31">
        <f t="shared" si="2"/>
        <v>4876.7999999999993</v>
      </c>
      <c r="E28" s="70">
        <f t="shared" si="2"/>
        <v>28008.400000000001</v>
      </c>
      <c r="F28" s="70">
        <f t="shared" si="2"/>
        <v>57317.55</v>
      </c>
      <c r="G28" s="38">
        <f t="shared" si="2"/>
        <v>168526.04</v>
      </c>
    </row>
    <row r="29" spans="1:7" ht="15.5">
      <c r="A29" s="9"/>
      <c r="B29" s="9"/>
      <c r="C29" s="39"/>
      <c r="D29" s="39"/>
      <c r="E29" s="40"/>
      <c r="F29" s="39"/>
      <c r="G29" s="39"/>
    </row>
    <row r="30" spans="1:7" ht="15.5">
      <c r="A30" s="9"/>
      <c r="B30" s="9"/>
      <c r="C30" s="39"/>
      <c r="D30" s="39"/>
      <c r="E30" s="40"/>
      <c r="F30" s="39"/>
      <c r="G30" s="39"/>
    </row>
    <row r="31" spans="1:7" ht="15.5">
      <c r="A31" s="9"/>
      <c r="B31" s="9"/>
      <c r="C31" s="39"/>
      <c r="D31" s="39"/>
      <c r="E31" s="40"/>
      <c r="F31" s="39"/>
      <c r="G31" s="39"/>
    </row>
    <row r="32" spans="1:7" ht="15.5">
      <c r="A32" s="9"/>
      <c r="B32" s="9"/>
      <c r="C32" s="39"/>
      <c r="D32" s="39"/>
      <c r="E32" s="40"/>
      <c r="F32" s="39"/>
      <c r="G32" s="39"/>
    </row>
    <row r="33" spans="1:7" ht="15.5">
      <c r="A33" s="9"/>
      <c r="B33" s="9"/>
      <c r="C33" s="39"/>
      <c r="D33" s="39"/>
      <c r="E33" s="40"/>
      <c r="F33" s="39"/>
      <c r="G33" s="39"/>
    </row>
    <row r="34" spans="1:7" ht="15.5">
      <c r="A34" s="9"/>
      <c r="B34" s="9"/>
      <c r="C34" s="8" t="s">
        <v>21</v>
      </c>
      <c r="D34" s="9"/>
      <c r="E34" s="9"/>
      <c r="F34" s="9"/>
      <c r="G34" s="9"/>
    </row>
    <row r="35" spans="1:7" ht="15.5">
      <c r="A35" s="10"/>
      <c r="B35" s="10"/>
      <c r="C35" s="10"/>
      <c r="D35" s="10"/>
      <c r="E35" s="10"/>
      <c r="F35" s="10"/>
      <c r="G35" s="10"/>
    </row>
    <row r="36" spans="1:7" ht="15.5">
      <c r="A36" s="13" t="s">
        <v>1</v>
      </c>
      <c r="B36" s="111" t="s">
        <v>58</v>
      </c>
      <c r="C36" s="41" t="s">
        <v>2</v>
      </c>
      <c r="D36" s="11" t="s">
        <v>3</v>
      </c>
      <c r="E36" s="12" t="s">
        <v>4</v>
      </c>
      <c r="F36" s="11" t="s">
        <v>5</v>
      </c>
      <c r="G36" s="41" t="s">
        <v>6</v>
      </c>
    </row>
    <row r="37" spans="1:7" ht="15.5">
      <c r="A37" s="16"/>
      <c r="B37" s="112" t="s">
        <v>59</v>
      </c>
      <c r="C37" s="42" t="s">
        <v>7</v>
      </c>
      <c r="D37" s="14"/>
      <c r="E37" s="15"/>
      <c r="F37" s="14"/>
      <c r="G37" s="42" t="s">
        <v>8</v>
      </c>
    </row>
    <row r="38" spans="1:7" ht="15.5">
      <c r="A38" s="17" t="s">
        <v>22</v>
      </c>
      <c r="B38" s="97">
        <v>5359.66</v>
      </c>
      <c r="C38" s="84">
        <v>44167.68</v>
      </c>
      <c r="D38" s="19">
        <v>1543.18</v>
      </c>
      <c r="E38" s="75">
        <f>28761.94-644.66</f>
        <v>28117.279999999999</v>
      </c>
      <c r="F38" s="18">
        <v>86328.75</v>
      </c>
      <c r="G38" s="18">
        <f>SUM(C38:F38)</f>
        <v>160156.89000000001</v>
      </c>
    </row>
    <row r="39" spans="1:7" ht="15.5">
      <c r="A39" s="29" t="s">
        <v>16</v>
      </c>
      <c r="B39" s="97">
        <f>SUM(B38)</f>
        <v>5359.66</v>
      </c>
      <c r="C39" s="38">
        <f>SUM(C38)</f>
        <v>44167.68</v>
      </c>
      <c r="D39" s="31">
        <f>SUM(D38)</f>
        <v>1543.18</v>
      </c>
      <c r="E39" s="76">
        <f>SUM(E38)</f>
        <v>28117.279999999999</v>
      </c>
      <c r="F39" s="43">
        <f>SUM(F38)</f>
        <v>86328.75</v>
      </c>
      <c r="G39" s="38">
        <f>SUM(C39:F39)</f>
        <v>160156.89000000001</v>
      </c>
    </row>
    <row r="40" spans="1:7" ht="15.5">
      <c r="A40" s="9"/>
      <c r="B40" s="9"/>
      <c r="C40" s="40"/>
      <c r="D40" s="40"/>
      <c r="E40" s="40"/>
      <c r="F40" s="39"/>
      <c r="G40" s="40"/>
    </row>
    <row r="41" spans="1:7" ht="15.5">
      <c r="A41" s="9"/>
      <c r="B41" s="9"/>
      <c r="C41" s="40"/>
      <c r="D41" s="40"/>
      <c r="E41" s="40"/>
      <c r="F41" s="39"/>
      <c r="G41" s="40"/>
    </row>
    <row r="42" spans="1:7" ht="15.5">
      <c r="A42" s="9"/>
      <c r="B42" s="9"/>
      <c r="C42" s="8" t="s">
        <v>23</v>
      </c>
      <c r="D42" s="9"/>
      <c r="E42" s="9"/>
      <c r="F42" s="9"/>
      <c r="G42" s="9"/>
    </row>
    <row r="43" spans="1:7" ht="15.5">
      <c r="A43" s="10"/>
      <c r="B43" s="10"/>
      <c r="C43" s="10"/>
      <c r="D43" s="10"/>
      <c r="E43" s="10"/>
      <c r="F43" s="10"/>
      <c r="G43" s="10"/>
    </row>
    <row r="44" spans="1:7" ht="15.5">
      <c r="A44" s="11" t="s">
        <v>1</v>
      </c>
      <c r="B44" s="111" t="s">
        <v>58</v>
      </c>
      <c r="C44" s="11" t="s">
        <v>2</v>
      </c>
      <c r="D44" s="11" t="s">
        <v>3</v>
      </c>
      <c r="E44" s="12" t="s">
        <v>4</v>
      </c>
      <c r="F44" s="11" t="s">
        <v>5</v>
      </c>
      <c r="G44" s="41" t="s">
        <v>6</v>
      </c>
    </row>
    <row r="45" spans="1:7" ht="15.5">
      <c r="A45" s="14"/>
      <c r="B45" s="112" t="s">
        <v>59</v>
      </c>
      <c r="C45" s="14" t="s">
        <v>7</v>
      </c>
      <c r="D45" s="14"/>
      <c r="E45" s="15"/>
      <c r="F45" s="14"/>
      <c r="G45" s="42" t="s">
        <v>8</v>
      </c>
    </row>
    <row r="46" spans="1:7" ht="15.5">
      <c r="A46" s="17" t="s">
        <v>24</v>
      </c>
      <c r="B46" s="92">
        <v>5790</v>
      </c>
      <c r="C46" s="84">
        <v>25736.61</v>
      </c>
      <c r="D46" s="19">
        <v>939.74</v>
      </c>
      <c r="E46" s="77">
        <f>22923.13-2257.67</f>
        <v>20665.46</v>
      </c>
      <c r="F46" s="44">
        <v>15923.29</v>
      </c>
      <c r="G46" s="18">
        <f>SUM(C46:F46)</f>
        <v>63265.1</v>
      </c>
    </row>
    <row r="47" spans="1:7" ht="15.5">
      <c r="A47" s="45" t="s">
        <v>25</v>
      </c>
      <c r="B47" s="114">
        <v>4352.3999999999996</v>
      </c>
      <c r="C47" s="150">
        <v>20816.96</v>
      </c>
      <c r="D47" s="47">
        <v>514.29999999999995</v>
      </c>
      <c r="E47" s="78">
        <f>0.01-5063.72</f>
        <v>-5063.71</v>
      </c>
      <c r="F47" s="47">
        <v>-3081.38</v>
      </c>
      <c r="G47" s="46">
        <f>SUM(C47:F47)</f>
        <v>13186.169999999998</v>
      </c>
    </row>
    <row r="48" spans="1:7" ht="15.5">
      <c r="A48" s="17" t="s">
        <v>26</v>
      </c>
      <c r="B48" s="92">
        <v>4367</v>
      </c>
      <c r="C48" s="84">
        <v>17788.55</v>
      </c>
      <c r="D48" s="19">
        <v>803.23</v>
      </c>
      <c r="E48" s="77">
        <v>-1443</v>
      </c>
      <c r="F48" s="19">
        <v>-1552.51</v>
      </c>
      <c r="G48" s="18">
        <f>SUM(C48:F48)</f>
        <v>15596.269999999999</v>
      </c>
    </row>
    <row r="49" spans="1:7" ht="15.5">
      <c r="A49" s="17" t="s">
        <v>27</v>
      </c>
      <c r="B49" s="92">
        <v>4386</v>
      </c>
      <c r="C49" s="84">
        <v>34808.51</v>
      </c>
      <c r="D49" s="18">
        <v>3576.43</v>
      </c>
      <c r="E49" s="77">
        <f>19844.42-2726.72</f>
        <v>17117.699999999997</v>
      </c>
      <c r="F49" s="18">
        <v>56810.31</v>
      </c>
      <c r="G49" s="18">
        <f>SUM(C49:F49)</f>
        <v>112312.95</v>
      </c>
    </row>
    <row r="50" spans="1:7" ht="15.5">
      <c r="A50" s="25" t="s">
        <v>15</v>
      </c>
      <c r="B50" s="92">
        <v>0</v>
      </c>
      <c r="C50" s="26">
        <v>1417.21</v>
      </c>
      <c r="D50" s="27">
        <v>88.6</v>
      </c>
      <c r="E50" s="79">
        <v>4153.55</v>
      </c>
      <c r="F50" s="27">
        <v>0</v>
      </c>
      <c r="G50" s="27">
        <f>SUM(C50:F50)</f>
        <v>5659.3600000000006</v>
      </c>
    </row>
    <row r="51" spans="1:7" ht="15.5">
      <c r="A51" s="29" t="s">
        <v>16</v>
      </c>
      <c r="B51" s="92">
        <f t="shared" ref="B51:G51" si="3">SUM(B46:B50)</f>
        <v>18895.400000000001</v>
      </c>
      <c r="C51" s="30">
        <f t="shared" si="3"/>
        <v>100567.84000000001</v>
      </c>
      <c r="D51" s="31">
        <f t="shared" si="3"/>
        <v>5922.3</v>
      </c>
      <c r="E51" s="70">
        <f t="shared" si="3"/>
        <v>35430</v>
      </c>
      <c r="F51" s="48">
        <f t="shared" si="3"/>
        <v>68099.709999999992</v>
      </c>
      <c r="G51" s="38">
        <f t="shared" si="3"/>
        <v>210019.84999999998</v>
      </c>
    </row>
    <row r="52" spans="1:7">
      <c r="A52" s="72"/>
      <c r="B52" s="72"/>
      <c r="C52" s="72"/>
      <c r="D52" s="72"/>
      <c r="E52" s="72"/>
      <c r="F52" s="72"/>
      <c r="G52" s="72"/>
    </row>
    <row r="53" spans="1:7">
      <c r="A53" s="72"/>
      <c r="B53" s="72"/>
      <c r="C53" s="72"/>
      <c r="D53" s="72"/>
      <c r="E53" s="72"/>
      <c r="F53" s="72"/>
      <c r="G53" s="72"/>
    </row>
    <row r="54" spans="1:7" ht="15.5">
      <c r="A54" s="9"/>
      <c r="B54" s="9"/>
      <c r="C54" s="9"/>
      <c r="D54" s="9"/>
      <c r="E54" s="9"/>
      <c r="F54" s="9"/>
      <c r="G54" s="9"/>
    </row>
    <row r="55" spans="1:7" ht="15.5">
      <c r="A55" s="9"/>
      <c r="B55" s="9"/>
      <c r="C55" s="8" t="s">
        <v>28</v>
      </c>
      <c r="D55" s="9"/>
      <c r="E55" s="9"/>
      <c r="F55" s="9"/>
      <c r="G55" s="9"/>
    </row>
    <row r="56" spans="1:7" ht="15.5">
      <c r="A56" s="10"/>
      <c r="B56" s="10"/>
      <c r="C56" s="10"/>
      <c r="D56" s="10"/>
      <c r="E56" s="10"/>
      <c r="F56" s="10"/>
      <c r="G56" s="10"/>
    </row>
    <row r="57" spans="1:7" ht="15.5">
      <c r="A57" s="11" t="s">
        <v>1</v>
      </c>
      <c r="B57" s="111" t="s">
        <v>58</v>
      </c>
      <c r="C57" s="11" t="s">
        <v>2</v>
      </c>
      <c r="D57" s="11" t="s">
        <v>3</v>
      </c>
      <c r="E57" s="12" t="s">
        <v>4</v>
      </c>
      <c r="F57" s="11" t="s">
        <v>5</v>
      </c>
      <c r="G57" s="41" t="s">
        <v>6</v>
      </c>
    </row>
    <row r="58" spans="1:7" ht="15.5">
      <c r="A58" s="14"/>
      <c r="B58" s="112" t="s">
        <v>59</v>
      </c>
      <c r="C58" s="14" t="s">
        <v>7</v>
      </c>
      <c r="D58" s="14"/>
      <c r="E58" s="15"/>
      <c r="F58" s="14"/>
      <c r="G58" s="42" t="s">
        <v>8</v>
      </c>
    </row>
    <row r="59" spans="1:7" ht="15.5">
      <c r="A59" s="17" t="s">
        <v>29</v>
      </c>
      <c r="B59" s="92">
        <v>4163.2</v>
      </c>
      <c r="C59" s="18">
        <v>15968.72</v>
      </c>
      <c r="D59" s="19">
        <v>700.96</v>
      </c>
      <c r="E59" s="49">
        <v>0</v>
      </c>
      <c r="F59" s="35">
        <v>0</v>
      </c>
      <c r="G59" s="18">
        <f>SUM(C59:F59)</f>
        <v>16669.68</v>
      </c>
    </row>
    <row r="60" spans="1:7" ht="15.5">
      <c r="A60" s="29" t="s">
        <v>16</v>
      </c>
      <c r="B60" s="98">
        <f>SUM(B59)</f>
        <v>4163.2</v>
      </c>
      <c r="C60" s="38">
        <f>SUM(C59)</f>
        <v>15968.72</v>
      </c>
      <c r="D60" s="31">
        <f>SUM(D59:D59)</f>
        <v>700.96</v>
      </c>
      <c r="E60" s="50">
        <v>0</v>
      </c>
      <c r="F60" s="50">
        <f>SUM(F59)</f>
        <v>0</v>
      </c>
      <c r="G60" s="38">
        <f>SUM(C60:F60)</f>
        <v>16669.68</v>
      </c>
    </row>
    <row r="61" spans="1:7" ht="15.5">
      <c r="A61" s="9"/>
      <c r="B61" s="9"/>
      <c r="C61" s="9"/>
      <c r="D61" s="9"/>
      <c r="E61" s="9"/>
      <c r="F61" s="9"/>
      <c r="G61" s="9"/>
    </row>
    <row r="62" spans="1:7" ht="15.5">
      <c r="A62" s="9"/>
      <c r="B62" s="9"/>
      <c r="C62" s="9"/>
      <c r="D62" s="9"/>
      <c r="E62" s="9"/>
      <c r="F62" s="9"/>
      <c r="G62" s="9"/>
    </row>
    <row r="63" spans="1:7" ht="15.5">
      <c r="A63" s="9"/>
      <c r="B63" s="9"/>
      <c r="C63" s="9"/>
      <c r="D63" s="9"/>
      <c r="E63" s="9"/>
      <c r="F63" s="9"/>
      <c r="G63" s="9"/>
    </row>
    <row r="64" spans="1:7" ht="15.5">
      <c r="A64" s="9"/>
      <c r="B64" s="9"/>
      <c r="C64" s="9"/>
      <c r="D64" s="9"/>
      <c r="E64" s="9"/>
      <c r="F64" s="9"/>
      <c r="G64" s="9"/>
    </row>
    <row r="65" spans="1:7" ht="15.5">
      <c r="A65" s="9"/>
      <c r="B65" s="9"/>
      <c r="C65" s="8" t="s">
        <v>30</v>
      </c>
      <c r="D65" s="9"/>
      <c r="E65" s="9"/>
      <c r="F65" s="9"/>
      <c r="G65" s="9"/>
    </row>
    <row r="66" spans="1:7" ht="15.5">
      <c r="A66" s="10"/>
      <c r="B66" s="10"/>
      <c r="C66" s="10"/>
      <c r="D66" s="10"/>
      <c r="E66" s="10"/>
      <c r="F66" s="10"/>
      <c r="G66" s="10"/>
    </row>
    <row r="67" spans="1:7" ht="15.5">
      <c r="A67" s="11" t="s">
        <v>1</v>
      </c>
      <c r="B67" s="111" t="s">
        <v>58</v>
      </c>
      <c r="C67" s="11" t="s">
        <v>2</v>
      </c>
      <c r="D67" s="11" t="s">
        <v>3</v>
      </c>
      <c r="E67" s="12" t="s">
        <v>4</v>
      </c>
      <c r="F67" s="11" t="s">
        <v>5</v>
      </c>
      <c r="G67" s="11" t="s">
        <v>6</v>
      </c>
    </row>
    <row r="68" spans="1:7" ht="15.5">
      <c r="A68" s="14"/>
      <c r="B68" s="112" t="s">
        <v>59</v>
      </c>
      <c r="C68" s="14" t="s">
        <v>7</v>
      </c>
      <c r="D68" s="14"/>
      <c r="E68" s="15"/>
      <c r="F68" s="14"/>
      <c r="G68" s="14" t="s">
        <v>8</v>
      </c>
    </row>
    <row r="69" spans="1:7" ht="15.5">
      <c r="A69" s="17" t="s">
        <v>31</v>
      </c>
      <c r="B69" s="92">
        <v>3925.1</v>
      </c>
      <c r="C69" s="18">
        <f>21906.98+6684.8</f>
        <v>28591.78</v>
      </c>
      <c r="D69" s="19">
        <v>885.85</v>
      </c>
      <c r="E69" s="77">
        <v>11042.01</v>
      </c>
      <c r="F69" s="51">
        <v>324.3</v>
      </c>
      <c r="G69" s="18">
        <f t="shared" ref="G69:G74" si="4">SUM(C69:F69)</f>
        <v>40843.94</v>
      </c>
    </row>
    <row r="70" spans="1:7" ht="15.5">
      <c r="A70" s="17" t="s">
        <v>32</v>
      </c>
      <c r="B70" s="92">
        <v>3353.2</v>
      </c>
      <c r="C70" s="18">
        <f>12703.9+7145.06</f>
        <v>19848.96</v>
      </c>
      <c r="D70" s="19">
        <v>542.20000000000005</v>
      </c>
      <c r="E70" s="77">
        <v>12163.69</v>
      </c>
      <c r="F70" s="51">
        <v>0</v>
      </c>
      <c r="G70" s="18">
        <f t="shared" si="4"/>
        <v>32554.85</v>
      </c>
    </row>
    <row r="71" spans="1:7" ht="15.5">
      <c r="A71" s="17" t="s">
        <v>33</v>
      </c>
      <c r="B71" s="92">
        <v>2205.1</v>
      </c>
      <c r="C71" s="18">
        <f>5887.23+235.19</f>
        <v>6122.4199999999992</v>
      </c>
      <c r="D71" s="19">
        <v>77.02</v>
      </c>
      <c r="E71" s="77">
        <v>0</v>
      </c>
      <c r="F71" s="51">
        <v>0</v>
      </c>
      <c r="G71" s="18">
        <f t="shared" si="4"/>
        <v>6199.44</v>
      </c>
    </row>
    <row r="72" spans="1:7" ht="15.5">
      <c r="A72" s="17" t="s">
        <v>34</v>
      </c>
      <c r="B72" s="92">
        <v>4173.4799999999996</v>
      </c>
      <c r="C72" s="19">
        <f>20768.09+1751.43</f>
        <v>22519.52</v>
      </c>
      <c r="D72" s="18">
        <v>1008.88</v>
      </c>
      <c r="E72" s="80">
        <v>0</v>
      </c>
      <c r="F72" s="35">
        <v>0</v>
      </c>
      <c r="G72" s="18">
        <f t="shared" si="4"/>
        <v>23528.400000000001</v>
      </c>
    </row>
    <row r="73" spans="1:7" ht="15.5">
      <c r="A73" s="25" t="s">
        <v>35</v>
      </c>
      <c r="B73" s="113">
        <v>1710.1</v>
      </c>
      <c r="C73" s="36">
        <f>8242.38+507.13</f>
        <v>8749.5099999999984</v>
      </c>
      <c r="D73" s="27">
        <v>310.24</v>
      </c>
      <c r="E73" s="79">
        <v>5536.25</v>
      </c>
      <c r="F73" s="27">
        <v>0</v>
      </c>
      <c r="G73" s="21">
        <f t="shared" si="4"/>
        <v>14595.999999999998</v>
      </c>
    </row>
    <row r="74" spans="1:7" ht="15.5">
      <c r="A74" s="25" t="s">
        <v>15</v>
      </c>
      <c r="B74" s="113">
        <v>0</v>
      </c>
      <c r="C74" s="36">
        <v>1124.75</v>
      </c>
      <c r="D74" s="35">
        <v>82.6</v>
      </c>
      <c r="E74" s="79">
        <v>0</v>
      </c>
      <c r="F74" s="35">
        <v>0</v>
      </c>
      <c r="G74" s="21">
        <f t="shared" si="4"/>
        <v>1207.3499999999999</v>
      </c>
    </row>
    <row r="75" spans="1:7" ht="15.5">
      <c r="A75" s="29" t="s">
        <v>16</v>
      </c>
      <c r="B75" s="98">
        <f t="shared" ref="B75:G75" si="5">SUM(B69:B74)</f>
        <v>15366.98</v>
      </c>
      <c r="C75" s="30">
        <f t="shared" si="5"/>
        <v>86956.939999999988</v>
      </c>
      <c r="D75" s="31">
        <f t="shared" si="5"/>
        <v>2906.7900000000004</v>
      </c>
      <c r="E75" s="70">
        <f t="shared" si="5"/>
        <v>28741.95</v>
      </c>
      <c r="F75" s="52">
        <f t="shared" si="5"/>
        <v>324.3</v>
      </c>
      <c r="G75" s="38">
        <f t="shared" si="5"/>
        <v>118929.98000000001</v>
      </c>
    </row>
    <row r="76" spans="1:7" ht="15.5">
      <c r="A76" s="53"/>
      <c r="B76" s="53"/>
      <c r="C76" s="54"/>
      <c r="D76" s="54"/>
      <c r="E76" s="55"/>
      <c r="F76" s="55"/>
      <c r="G76" s="54"/>
    </row>
    <row r="77" spans="1:7" ht="15.5">
      <c r="A77" s="9"/>
      <c r="B77" s="9"/>
      <c r="C77" s="9"/>
      <c r="D77" s="9"/>
      <c r="E77" s="9"/>
      <c r="F77" s="9"/>
      <c r="G77" s="9"/>
    </row>
    <row r="78" spans="1:7" ht="15.5">
      <c r="A78" s="9"/>
      <c r="B78" s="9"/>
      <c r="C78" s="8" t="s">
        <v>36</v>
      </c>
      <c r="D78" s="9"/>
      <c r="E78" s="9"/>
      <c r="F78" s="9"/>
      <c r="G78" s="9"/>
    </row>
    <row r="79" spans="1:7" ht="15.5">
      <c r="A79" s="10"/>
      <c r="B79" s="10"/>
      <c r="C79" s="10"/>
      <c r="D79" s="10"/>
      <c r="E79" s="10"/>
      <c r="F79" s="10"/>
      <c r="G79" s="10"/>
    </row>
    <row r="80" spans="1:7" ht="15.5">
      <c r="A80" s="11" t="s">
        <v>1</v>
      </c>
      <c r="B80" s="111" t="s">
        <v>58</v>
      </c>
      <c r="C80" s="11" t="s">
        <v>2</v>
      </c>
      <c r="D80" s="11" t="s">
        <v>3</v>
      </c>
      <c r="E80" s="12" t="s">
        <v>4</v>
      </c>
      <c r="F80" s="11" t="s">
        <v>5</v>
      </c>
      <c r="G80" s="41" t="s">
        <v>6</v>
      </c>
    </row>
    <row r="81" spans="1:7" ht="15.5">
      <c r="A81" s="14"/>
      <c r="B81" s="112" t="s">
        <v>59</v>
      </c>
      <c r="C81" s="14" t="s">
        <v>7</v>
      </c>
      <c r="D81" s="14"/>
      <c r="E81" s="15"/>
      <c r="F81" s="14"/>
      <c r="G81" s="42" t="s">
        <v>8</v>
      </c>
    </row>
    <row r="82" spans="1:7" ht="15.5">
      <c r="A82" s="17" t="s">
        <v>37</v>
      </c>
      <c r="B82" s="92">
        <v>5787</v>
      </c>
      <c r="C82" s="18">
        <v>28957.51</v>
      </c>
      <c r="D82" s="19">
        <v>991.05</v>
      </c>
      <c r="E82" s="18">
        <v>4399.5200000000004</v>
      </c>
      <c r="F82" s="56">
        <v>40433.22</v>
      </c>
      <c r="G82" s="18">
        <f>SUM(C82:F82)</f>
        <v>74781.3</v>
      </c>
    </row>
    <row r="83" spans="1:7" ht="15.5">
      <c r="A83" s="151" t="s">
        <v>16</v>
      </c>
      <c r="B83" s="165">
        <f>SUM(B82)</f>
        <v>5787</v>
      </c>
      <c r="C83" s="166">
        <f>SUM(C82)</f>
        <v>28957.51</v>
      </c>
      <c r="D83" s="154">
        <f>SUM(D82)</f>
        <v>991.05</v>
      </c>
      <c r="E83" s="167">
        <f>SUM(E82)</f>
        <v>4399.5200000000004</v>
      </c>
      <c r="F83" s="168">
        <f>SUM(F82)</f>
        <v>40433.22</v>
      </c>
      <c r="G83" s="166">
        <f>SUM(C83:F83)</f>
        <v>74781.3</v>
      </c>
    </row>
    <row r="84" spans="1:7">
      <c r="A84" s="134" t="s">
        <v>142</v>
      </c>
      <c r="B84" s="135"/>
      <c r="C84" s="135"/>
      <c r="D84" s="135"/>
      <c r="E84" s="135"/>
      <c r="F84" s="135"/>
      <c r="G84" s="136"/>
    </row>
    <row r="85" spans="1:7">
      <c r="A85" s="82"/>
      <c r="B85" s="82"/>
      <c r="C85" s="82"/>
      <c r="D85" s="82"/>
      <c r="E85" s="82"/>
      <c r="F85" s="82"/>
      <c r="G85" s="82"/>
    </row>
    <row r="86" spans="1:7" ht="15.5">
      <c r="A86" s="9"/>
      <c r="B86" s="9"/>
      <c r="C86" s="8" t="s">
        <v>38</v>
      </c>
      <c r="D86" s="9"/>
      <c r="E86" s="9"/>
      <c r="F86" s="9"/>
      <c r="G86" s="9"/>
    </row>
    <row r="87" spans="1:7" ht="15.5">
      <c r="A87" s="10"/>
      <c r="B87" s="10"/>
      <c r="C87" s="10"/>
      <c r="D87" s="10"/>
      <c r="E87" s="10"/>
      <c r="F87" s="10"/>
      <c r="G87" s="10"/>
    </row>
    <row r="88" spans="1:7" ht="15.5">
      <c r="A88" s="11" t="s">
        <v>1</v>
      </c>
      <c r="B88" s="111" t="s">
        <v>58</v>
      </c>
      <c r="C88" s="11" t="s">
        <v>2</v>
      </c>
      <c r="D88" s="11" t="s">
        <v>3</v>
      </c>
      <c r="E88" s="12" t="s">
        <v>4</v>
      </c>
      <c r="F88" s="11" t="s">
        <v>5</v>
      </c>
      <c r="G88" s="41" t="s">
        <v>6</v>
      </c>
    </row>
    <row r="89" spans="1:7" ht="15.5">
      <c r="A89" s="14"/>
      <c r="B89" s="112" t="s">
        <v>59</v>
      </c>
      <c r="C89" s="14" t="s">
        <v>7</v>
      </c>
      <c r="D89" s="14"/>
      <c r="E89" s="15"/>
      <c r="F89" s="14"/>
      <c r="G89" s="42" t="s">
        <v>8</v>
      </c>
    </row>
    <row r="90" spans="1:7" ht="15.5">
      <c r="A90" s="17" t="s">
        <v>39</v>
      </c>
      <c r="B90" s="92">
        <v>1473</v>
      </c>
      <c r="C90" s="84">
        <v>8243.82</v>
      </c>
      <c r="D90" s="19">
        <v>341.01</v>
      </c>
      <c r="E90" s="35">
        <v>0</v>
      </c>
      <c r="F90" s="51">
        <v>3763.15</v>
      </c>
      <c r="G90" s="18">
        <f>SUM(C90:F90)</f>
        <v>12347.98</v>
      </c>
    </row>
    <row r="91" spans="1:7" ht="15.5">
      <c r="A91" s="17" t="s">
        <v>40</v>
      </c>
      <c r="B91" s="92">
        <v>1475.3</v>
      </c>
      <c r="C91" s="84">
        <v>19776.689999999999</v>
      </c>
      <c r="D91" s="19">
        <v>1394.08</v>
      </c>
      <c r="E91" s="34">
        <f>6925.34-2281.69</f>
        <v>4643.6499999999996</v>
      </c>
      <c r="F91" s="19">
        <v>2661.19</v>
      </c>
      <c r="G91" s="18">
        <f>SUM(C91:F91)</f>
        <v>28475.609999999997</v>
      </c>
    </row>
    <row r="92" spans="1:7" ht="15.5">
      <c r="A92" s="17" t="s">
        <v>41</v>
      </c>
      <c r="B92" s="92">
        <v>1475.8</v>
      </c>
      <c r="C92" s="84">
        <v>9624.69</v>
      </c>
      <c r="D92" s="19">
        <v>313.55</v>
      </c>
      <c r="E92" s="35">
        <v>8287.24</v>
      </c>
      <c r="F92" s="19">
        <v>-782.21</v>
      </c>
      <c r="G92" s="18">
        <f>SUM(C92:F92)</f>
        <v>17443.27</v>
      </c>
    </row>
    <row r="93" spans="1:7" ht="15.5">
      <c r="A93" s="17" t="s">
        <v>42</v>
      </c>
      <c r="B93" s="92">
        <v>1471.9</v>
      </c>
      <c r="C93" s="84">
        <v>10490.9</v>
      </c>
      <c r="D93" s="18">
        <v>153.04</v>
      </c>
      <c r="E93" s="35">
        <v>0</v>
      </c>
      <c r="F93" s="18">
        <v>6928.17</v>
      </c>
      <c r="G93" s="18">
        <f>SUM(C93:F93)</f>
        <v>17572.11</v>
      </c>
    </row>
    <row r="94" spans="1:7" ht="15.5">
      <c r="A94" s="17" t="s">
        <v>43</v>
      </c>
      <c r="B94" s="92">
        <v>7715.2</v>
      </c>
      <c r="C94" s="18">
        <v>49196.29</v>
      </c>
      <c r="D94" s="18">
        <v>1412.38</v>
      </c>
      <c r="E94" s="77">
        <f>42318.78-1030.35</f>
        <v>41288.43</v>
      </c>
      <c r="F94" s="18">
        <v>9221.6299999999992</v>
      </c>
      <c r="G94" s="18">
        <f>SUM(C94:F94)</f>
        <v>101118.73000000001</v>
      </c>
    </row>
    <row r="95" spans="1:7" ht="15.5">
      <c r="A95" s="29" t="s">
        <v>16</v>
      </c>
      <c r="B95" s="92">
        <f t="shared" ref="B95:G95" si="6">SUM(B90:B94)</f>
        <v>13611.2</v>
      </c>
      <c r="C95" s="38">
        <f t="shared" si="6"/>
        <v>97332.39</v>
      </c>
      <c r="D95" s="38">
        <f t="shared" si="6"/>
        <v>3614.06</v>
      </c>
      <c r="E95" s="70">
        <f t="shared" si="6"/>
        <v>54219.32</v>
      </c>
      <c r="F95" s="161">
        <f t="shared" si="6"/>
        <v>21791.93</v>
      </c>
      <c r="G95" s="38">
        <f t="shared" si="6"/>
        <v>176957.7</v>
      </c>
    </row>
    <row r="96" spans="1:7" ht="15.5">
      <c r="A96" s="9"/>
      <c r="B96" s="9"/>
      <c r="C96" s="9"/>
      <c r="D96" s="9"/>
      <c r="E96" s="9"/>
      <c r="F96" s="9"/>
      <c r="G96" s="9"/>
    </row>
    <row r="97" spans="1:7" ht="15.5">
      <c r="A97" s="9"/>
      <c r="B97" s="9"/>
      <c r="C97" s="9"/>
      <c r="D97" s="9"/>
      <c r="E97" s="9"/>
      <c r="F97" s="9"/>
      <c r="G97" s="9"/>
    </row>
    <row r="98" spans="1:7" ht="15.5">
      <c r="A98" s="9"/>
      <c r="B98" s="9"/>
      <c r="C98" s="9"/>
      <c r="D98" s="9"/>
      <c r="E98" s="9"/>
      <c r="F98" s="9"/>
      <c r="G98" s="9"/>
    </row>
    <row r="99" spans="1:7" ht="15.5">
      <c r="A99" s="9"/>
      <c r="B99" s="9"/>
      <c r="C99" s="8" t="s">
        <v>44</v>
      </c>
      <c r="D99" s="9"/>
      <c r="E99" s="9"/>
      <c r="F99" s="9"/>
      <c r="G99" s="9"/>
    </row>
    <row r="100" spans="1:7" ht="15.5">
      <c r="A100" s="10"/>
      <c r="B100" s="10"/>
      <c r="C100" s="10"/>
      <c r="D100" s="10"/>
      <c r="E100" s="10"/>
      <c r="F100" s="10"/>
      <c r="G100" s="10"/>
    </row>
    <row r="101" spans="1:7" ht="15.5">
      <c r="A101" s="11" t="s">
        <v>1</v>
      </c>
      <c r="B101" s="111" t="s">
        <v>58</v>
      </c>
      <c r="C101" s="11" t="s">
        <v>2</v>
      </c>
      <c r="D101" s="11" t="s">
        <v>3</v>
      </c>
      <c r="E101" s="12" t="s">
        <v>4</v>
      </c>
      <c r="F101" s="11" t="s">
        <v>5</v>
      </c>
      <c r="G101" s="41" t="s">
        <v>6</v>
      </c>
    </row>
    <row r="102" spans="1:7" ht="15.5">
      <c r="A102" s="14"/>
      <c r="B102" s="112" t="s">
        <v>59</v>
      </c>
      <c r="C102" s="14" t="s">
        <v>7</v>
      </c>
      <c r="D102" s="14"/>
      <c r="E102" s="15"/>
      <c r="F102" s="14"/>
      <c r="G102" s="42" t="s">
        <v>8</v>
      </c>
    </row>
    <row r="103" spans="1:7" ht="15.5">
      <c r="A103" s="59" t="s">
        <v>45</v>
      </c>
      <c r="B103" s="113">
        <v>1694.8</v>
      </c>
      <c r="C103" s="21">
        <v>14616.05</v>
      </c>
      <c r="D103" s="18">
        <v>471.32</v>
      </c>
      <c r="E103" s="26">
        <v>19620.349999999999</v>
      </c>
      <c r="F103" s="27">
        <v>-2742.36</v>
      </c>
      <c r="G103" s="58">
        <f>SUM(C103:F103)</f>
        <v>31965.360000000001</v>
      </c>
    </row>
    <row r="104" spans="1:7" ht="15.5">
      <c r="A104" s="17" t="s">
        <v>46</v>
      </c>
      <c r="B104" s="92">
        <v>1979</v>
      </c>
      <c r="C104" s="18">
        <v>7006.28</v>
      </c>
      <c r="D104" s="19">
        <v>279.77999999999997</v>
      </c>
      <c r="E104" s="35">
        <v>10585.64</v>
      </c>
      <c r="F104" s="35">
        <v>22781.93</v>
      </c>
      <c r="G104" s="18">
        <f>SUM(C104:F104)</f>
        <v>40653.629999999997</v>
      </c>
    </row>
    <row r="105" spans="1:7" ht="15.5">
      <c r="A105" s="29" t="s">
        <v>16</v>
      </c>
      <c r="B105" s="92">
        <f t="shared" ref="B105:G105" si="7">SUM(B103:B104)</f>
        <v>3673.8</v>
      </c>
      <c r="C105" s="38">
        <f t="shared" si="7"/>
        <v>21622.329999999998</v>
      </c>
      <c r="D105" s="31">
        <f t="shared" si="7"/>
        <v>751.09999999999991</v>
      </c>
      <c r="E105" s="38">
        <f t="shared" si="7"/>
        <v>30205.989999999998</v>
      </c>
      <c r="F105" s="52">
        <f t="shared" si="7"/>
        <v>20039.57</v>
      </c>
      <c r="G105" s="38">
        <f t="shared" si="7"/>
        <v>72618.989999999991</v>
      </c>
    </row>
    <row r="106" spans="1:7" ht="15.5">
      <c r="A106" s="9"/>
      <c r="B106" s="9"/>
      <c r="C106" s="47"/>
      <c r="D106" s="47"/>
      <c r="E106" s="60"/>
      <c r="F106" s="60"/>
      <c r="G106" s="47"/>
    </row>
    <row r="107" spans="1:7" ht="15.5">
      <c r="A107" s="9"/>
      <c r="B107" s="9"/>
      <c r="C107" s="8" t="s">
        <v>47</v>
      </c>
      <c r="D107" s="47"/>
      <c r="E107" s="60"/>
      <c r="F107" s="60"/>
      <c r="G107" s="47"/>
    </row>
    <row r="108" spans="1:7" ht="15.5">
      <c r="A108" s="9"/>
      <c r="B108" s="9"/>
      <c r="C108" s="47"/>
      <c r="D108" s="47"/>
      <c r="E108" s="60"/>
      <c r="F108" s="60"/>
      <c r="G108" s="47"/>
    </row>
    <row r="109" spans="1:7" ht="15.5">
      <c r="A109" s="11" t="s">
        <v>1</v>
      </c>
      <c r="B109" s="111" t="s">
        <v>58</v>
      </c>
      <c r="C109" s="11" t="s">
        <v>2</v>
      </c>
      <c r="D109" s="11" t="s">
        <v>3</v>
      </c>
      <c r="E109" s="12" t="s">
        <v>4</v>
      </c>
      <c r="F109" s="11" t="s">
        <v>5</v>
      </c>
      <c r="G109" s="41" t="s">
        <v>6</v>
      </c>
    </row>
    <row r="110" spans="1:7" ht="15.5">
      <c r="A110" s="14"/>
      <c r="B110" s="112" t="s">
        <v>59</v>
      </c>
      <c r="C110" s="14" t="s">
        <v>7</v>
      </c>
      <c r="D110" s="14"/>
      <c r="E110" s="15"/>
      <c r="F110" s="14"/>
      <c r="G110" s="42" t="s">
        <v>8</v>
      </c>
    </row>
    <row r="111" spans="1:7" ht="15.5">
      <c r="A111" s="17" t="s">
        <v>48</v>
      </c>
      <c r="B111" s="92">
        <v>5630.5</v>
      </c>
      <c r="C111" s="148">
        <v>46445.06</v>
      </c>
      <c r="D111" s="61">
        <v>1771.66</v>
      </c>
      <c r="E111" s="77">
        <v>32597.84</v>
      </c>
      <c r="F111" s="84">
        <v>101368</v>
      </c>
      <c r="G111" s="62">
        <f>SUM(C111:F111)</f>
        <v>182182.56</v>
      </c>
    </row>
    <row r="112" spans="1:7" ht="15.5">
      <c r="A112" s="29" t="s">
        <v>16</v>
      </c>
      <c r="B112" s="92">
        <v>5630.5</v>
      </c>
      <c r="C112" s="30">
        <f>SUM(C111)</f>
        <v>46445.06</v>
      </c>
      <c r="D112" s="31">
        <f>SUM(D111)</f>
        <v>1771.66</v>
      </c>
      <c r="E112" s="85">
        <f>SUM(E111)</f>
        <v>32597.84</v>
      </c>
      <c r="F112" s="85">
        <f>SUM(F111)</f>
        <v>101368</v>
      </c>
      <c r="G112" s="38">
        <f>SUM(C112:F112)</f>
        <v>182182.56</v>
      </c>
    </row>
    <row r="113" spans="1:7">
      <c r="A113" s="164" t="s">
        <v>143</v>
      </c>
      <c r="B113" s="164"/>
      <c r="C113" s="164"/>
      <c r="D113" s="164"/>
      <c r="E113" s="135"/>
      <c r="F113" s="135"/>
      <c r="G113" s="136"/>
    </row>
    <row r="114" spans="1:7" ht="15.5">
      <c r="A114" s="9"/>
      <c r="B114" s="9"/>
      <c r="C114" s="9"/>
      <c r="D114" s="9"/>
      <c r="E114" s="9"/>
      <c r="F114" s="9"/>
      <c r="G114" s="9"/>
    </row>
    <row r="115" spans="1:7" ht="15.5">
      <c r="A115" s="106" t="s">
        <v>49</v>
      </c>
      <c r="B115" s="17"/>
      <c r="C115" s="86">
        <f>C15+C28+C39+C51+C60+C75+C83+C95+C105+C112</f>
        <v>744111.25</v>
      </c>
      <c r="D115" s="9"/>
      <c r="E115" s="9"/>
      <c r="F115" s="9"/>
      <c r="G115" s="9"/>
    </row>
    <row r="116" spans="1:7" ht="15.5">
      <c r="A116" s="107" t="s">
        <v>3</v>
      </c>
      <c r="B116" s="17"/>
      <c r="C116" s="86">
        <f>D15+D28+D39+D51+D60+D75+D83+D95+D105+D112</f>
        <v>37751.11</v>
      </c>
      <c r="D116" s="9"/>
      <c r="E116" s="9"/>
      <c r="F116" s="9"/>
      <c r="G116" s="9"/>
    </row>
    <row r="117" spans="1:7" ht="15.5">
      <c r="A117" s="108" t="s">
        <v>50</v>
      </c>
      <c r="B117" s="17"/>
      <c r="C117" s="86">
        <f>E15+E28+E39+E51+E60+E75+E83+E95+E105+E112</f>
        <v>408610.73000000004</v>
      </c>
      <c r="D117" s="53"/>
      <c r="E117" s="9"/>
      <c r="F117" s="9"/>
      <c r="G117" s="9"/>
    </row>
    <row r="118" spans="1:7" ht="15.5">
      <c r="A118" s="107" t="s">
        <v>51</v>
      </c>
      <c r="B118" s="17"/>
      <c r="C118" s="86">
        <f>F15+F28+F39+F51+F60+F75+F83+F95+F105+F112</f>
        <v>558218.17000000004</v>
      </c>
      <c r="D118" s="9"/>
      <c r="E118" s="9"/>
      <c r="F118" s="9"/>
      <c r="G118" s="9"/>
    </row>
    <row r="119" spans="1:7" ht="15.5">
      <c r="A119" s="138" t="s">
        <v>53</v>
      </c>
      <c r="B119" s="64"/>
      <c r="C119" s="137">
        <f>SUM(C115:C118)</f>
        <v>1748691.2600000002</v>
      </c>
      <c r="D119" s="9"/>
      <c r="E119" s="9"/>
      <c r="F119" s="9"/>
      <c r="G119" s="9"/>
    </row>
    <row r="120" spans="1:7" ht="15.5">
      <c r="A120" s="121" t="s">
        <v>52</v>
      </c>
      <c r="B120" s="122"/>
      <c r="C120" s="123">
        <f>C119-C116</f>
        <v>1710940.1500000001</v>
      </c>
      <c r="D120" s="9"/>
      <c r="E120" s="66"/>
      <c r="F120" s="66"/>
      <c r="G120" s="66"/>
    </row>
    <row r="121" spans="1:7" ht="15.5">
      <c r="A121" s="66"/>
      <c r="B121" s="66"/>
      <c r="C121" s="66"/>
      <c r="D121" s="9"/>
      <c r="E121" s="9"/>
      <c r="F121" s="99"/>
      <c r="G121" s="9"/>
    </row>
    <row r="122" spans="1:7" ht="15.5">
      <c r="A122" s="66"/>
      <c r="B122" s="66"/>
      <c r="C122" s="66"/>
      <c r="D122" s="66"/>
      <c r="E122" s="66"/>
      <c r="F122" s="66"/>
      <c r="G122" s="66"/>
    </row>
    <row r="123" spans="1:7" ht="15.5">
      <c r="C123" s="66"/>
      <c r="D123" s="66"/>
      <c r="E123" s="66"/>
      <c r="F123" s="66"/>
      <c r="G123" s="66"/>
    </row>
    <row r="124" spans="1:7" ht="15.5">
      <c r="A124" s="102" t="s">
        <v>60</v>
      </c>
      <c r="B124" s="101">
        <v>109853.3</v>
      </c>
      <c r="C124" s="66"/>
      <c r="D124" s="66"/>
      <c r="E124" s="66"/>
      <c r="F124" s="66"/>
      <c r="G124" s="66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Zadłużenia na dzień 31.12.2021r</vt:lpstr>
      <vt:lpstr>Zadłużenia na dzień 31.03.2022r</vt:lpstr>
      <vt:lpstr>Zadłużenia na  30.06.2022r.</vt:lpstr>
      <vt:lpstr>Zadłużenia na 31.12.2022r.</vt:lpstr>
      <vt:lpstr>Zadłużenia na 31.03.2023r.</vt:lpstr>
      <vt:lpstr>Zadłużenie na 30.06.2023r.</vt:lpstr>
      <vt:lpstr>Zadłużenie na 30.09.2023r.</vt:lpstr>
      <vt:lpstr>Zadłużenie na 31.12.2023r.</vt:lpstr>
      <vt:lpstr>Zadłużenie na 31.03.2024r.</vt:lpstr>
      <vt:lpstr>Zadłużenia na 30.06.2024r.</vt:lpstr>
      <vt:lpstr>Zadłużenia na 30.09.2024r.</vt:lpstr>
      <vt:lpstr>Zadłużenie na dzień 31.03.2020r</vt:lpstr>
      <vt:lpstr>Zadłużenia na 31.12.2019r.</vt:lpstr>
      <vt:lpstr>Zadłużenia na 31.03.2019r.</vt:lpstr>
      <vt:lpstr>Zadłużenia na 31.12.2018r.</vt:lpstr>
      <vt:lpstr>Zadłużenia na 30.09.2018r.</vt:lpstr>
      <vt:lpstr>Zadłużenia na 30.06.2018r.</vt:lpstr>
      <vt:lpstr>Zadłużenie na 30.09.2016r.</vt:lpstr>
      <vt:lpstr>Zadłużenie na 31.08.2016r.</vt:lpstr>
      <vt:lpstr>Zadłużenie na dzień 30.06.2016r</vt:lpstr>
      <vt:lpstr>Zadłużenie na  31.03.2016r.</vt:lpstr>
      <vt:lpstr>Zadłużenie na 31.12.2015r.</vt:lpstr>
      <vt:lpstr>Zadłużenie na 30.09.2015r.</vt:lpstr>
      <vt:lpstr>Zadłużenia na 30.06.2015r.</vt:lpstr>
      <vt:lpstr>Zadłużenia na 31.03.2015</vt:lpstr>
      <vt:lpstr>Zadłużenia na 31.12.2014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MSadkowska</cp:lastModifiedBy>
  <cp:lastPrinted>2024-10-21T09:12:52Z</cp:lastPrinted>
  <dcterms:created xsi:type="dcterms:W3CDTF">2013-09-25T12:04:08Z</dcterms:created>
  <dcterms:modified xsi:type="dcterms:W3CDTF">2024-10-21T09:12:54Z</dcterms:modified>
</cp:coreProperties>
</file>