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120" windowHeight="13425" activeTab="9"/>
  </bookViews>
  <sheets>
    <sheet name="RAZEM" sheetId="1" r:id="rId1"/>
    <sheet name="SFR" sheetId="2" r:id="rId2"/>
    <sheet name="N01" sheetId="3" r:id="rId3"/>
    <sheet name="N02" sheetId="4" r:id="rId4"/>
    <sheet name="N03" sheetId="5" r:id="rId5"/>
    <sheet name="N04" sheetId="6" r:id="rId6"/>
    <sheet name="N06" sheetId="7" r:id="rId7"/>
    <sheet name="N07" sheetId="8" r:id="rId8"/>
    <sheet name="N08" sheetId="9" r:id="rId9"/>
    <sheet name="N09" sheetId="10" r:id="rId10"/>
    <sheet name="N18" sheetId="11" r:id="rId11"/>
    <sheet name="GARAŻE N01" sheetId="12" r:id="rId12"/>
    <sheet name="GARAŻE N02" sheetId="13" r:id="rId13"/>
    <sheet name="GARAŻE N04" sheetId="14" r:id="rId14"/>
    <sheet name="GARAŻE N06" sheetId="15" r:id="rId15"/>
    <sheet name="DŹWIGI N01" sheetId="16" r:id="rId16"/>
    <sheet name="DŹWIGI N03" sheetId="17" r:id="rId17"/>
    <sheet name="DŹWIGI N04" sheetId="18" r:id="rId18"/>
    <sheet name="DŹWIGI N06" sheetId="19" r:id="rId19"/>
    <sheet name="DŹWIGI N07" sheetId="20" r:id="rId20"/>
    <sheet name="DŹWIGI N18" sheetId="21" r:id="rId21"/>
    <sheet name="Arkusz3" sheetId="22" r:id="rId22"/>
  </sheets>
  <definedNames>
    <definedName name="_xlnm.Print_Area" localSheetId="6">'N06'!$A$1:$K$41</definedName>
    <definedName name="_xlnm.Print_Titles" localSheetId="15">'DŹWIGI N01'!$1:$7</definedName>
    <definedName name="_xlnm.Print_Titles" localSheetId="16">'DŹWIGI N03'!$1:$7</definedName>
    <definedName name="_xlnm.Print_Titles" localSheetId="17">'DŹWIGI N04'!$1:$7</definedName>
    <definedName name="_xlnm.Print_Titles" localSheetId="18">'DŹWIGI N06'!$1:$7</definedName>
    <definedName name="_xlnm.Print_Titles" localSheetId="19">'DŹWIGI N07'!$1:$7</definedName>
    <definedName name="_xlnm.Print_Titles" localSheetId="20">'DŹWIGI N18'!$1:$7</definedName>
    <definedName name="_xlnm.Print_Titles" localSheetId="11">'GARAŻE N01'!$1:$7</definedName>
    <definedName name="_xlnm.Print_Titles" localSheetId="12">'GARAŻE N02'!$1:$7</definedName>
    <definedName name="_xlnm.Print_Titles" localSheetId="13">'GARAŻE N04'!$1:$7</definedName>
    <definedName name="_xlnm.Print_Titles" localSheetId="14">'GARAŻE N06'!$1:$7</definedName>
    <definedName name="_xlnm.Print_Titles" localSheetId="2">'N01'!$1:$7</definedName>
    <definedName name="_xlnm.Print_Titles" localSheetId="3">'N02'!$1:$7</definedName>
    <definedName name="_xlnm.Print_Titles" localSheetId="4">'N03'!$1:$7</definedName>
    <definedName name="_xlnm.Print_Titles" localSheetId="5">'N04'!$1:$7</definedName>
    <definedName name="_xlnm.Print_Titles" localSheetId="6">'N06'!$1:$7</definedName>
    <definedName name="_xlnm.Print_Titles" localSheetId="7">'N07'!$1:$7</definedName>
    <definedName name="_xlnm.Print_Titles" localSheetId="8">'N08'!$1:$7</definedName>
    <definedName name="_xlnm.Print_Titles" localSheetId="9">'N09'!$1:$7</definedName>
    <definedName name="_xlnm.Print_Titles" localSheetId="10">'N18'!$1:$7</definedName>
    <definedName name="_xlnm.Print_Titles" localSheetId="0">'RAZEM'!$1:$7</definedName>
    <definedName name="_xlnm.Print_Titles" localSheetId="1">'SFR'!$1:$7</definedName>
  </definedNames>
  <calcPr fullCalcOnLoad="1"/>
</workbook>
</file>

<file path=xl/sharedStrings.xml><?xml version="1.0" encoding="utf-8"?>
<sst xmlns="http://schemas.openxmlformats.org/spreadsheetml/2006/main" count="926" uniqueCount="183">
  <si>
    <t>Adres</t>
  </si>
  <si>
    <t>Opis robót remontowych</t>
  </si>
  <si>
    <t>Uwagi</t>
  </si>
  <si>
    <t>Obcy</t>
  </si>
  <si>
    <t>Ekipa</t>
  </si>
  <si>
    <t>WSM Adm. Osiedla "MŁOCINY"</t>
  </si>
  <si>
    <t>m2</t>
  </si>
  <si>
    <t>zł/m2</t>
  </si>
  <si>
    <t>stawka =</t>
  </si>
  <si>
    <t>L.p.</t>
  </si>
  <si>
    <t>Zakres plan.</t>
  </si>
  <si>
    <t>Zakres wyk.</t>
  </si>
  <si>
    <t>Wartość wyk.</t>
  </si>
  <si>
    <t>Termin plan.</t>
  </si>
  <si>
    <t>Termin wyk.</t>
  </si>
  <si>
    <t>Wyk. robót</t>
  </si>
  <si>
    <t>pow. użyt. lokali mieszkalnych =</t>
  </si>
  <si>
    <t>Szegedyńska 10</t>
  </si>
  <si>
    <t>Wrzeciono 12</t>
  </si>
  <si>
    <t>Rezerwa na awarie i roboty nieprzewidziane</t>
  </si>
  <si>
    <t>Przy Agorze 3</t>
  </si>
  <si>
    <t>N01</t>
  </si>
  <si>
    <t>N02</t>
  </si>
  <si>
    <t>N04</t>
  </si>
  <si>
    <t>N03</t>
  </si>
  <si>
    <t>ilość lokali =</t>
  </si>
  <si>
    <t>II. NALICZENIE ROCZNE funduszu remontowego nieruchomości:</t>
  </si>
  <si>
    <t>szt</t>
  </si>
  <si>
    <t>SFR</t>
  </si>
  <si>
    <t>Wrzeciono 6</t>
  </si>
  <si>
    <t>N08</t>
  </si>
  <si>
    <t>N18</t>
  </si>
  <si>
    <t>III. ODPIS na SFR:</t>
  </si>
  <si>
    <t>II. ODPIS z naliczenia funduszy remontowych nieruchomości:</t>
  </si>
  <si>
    <t>VIII. RAZEM WYDATKI:</t>
  </si>
  <si>
    <t>VII. ŚRODKI DO WYKORZYSTANIA (I+II+III+IV+VI):</t>
  </si>
  <si>
    <t>IV. DODATKOWE ZASILENIA:</t>
  </si>
  <si>
    <t>Wrzec. 57B/59-59C</t>
  </si>
  <si>
    <t>pow. garaży =</t>
  </si>
  <si>
    <t>IV. DODATKOWE ZASILENIA (refundacja od mieszkańców):</t>
  </si>
  <si>
    <t>III. ODPIS 100% z naliczenia fun. remont. lokali użytkowych:</t>
  </si>
  <si>
    <t>Nieruchomość 01 - lokale mieszkalne</t>
  </si>
  <si>
    <t>Nieruchomość 02 - lokale mieszkalne</t>
  </si>
  <si>
    <t>Nieruchomość 03 - lokale mieszkalne</t>
  </si>
  <si>
    <t>Nieruchomość 04 - lokale mieszkalne</t>
  </si>
  <si>
    <t>Nieruchomość 06 - lokale mieszkalne</t>
  </si>
  <si>
    <t>Nieruchomość 07 - lokale mieszkalne</t>
  </si>
  <si>
    <t>Nieruchomość 08 - lokale mieszkalne</t>
  </si>
  <si>
    <t>Nieruchomość 09 - lokale mieszkalne</t>
  </si>
  <si>
    <t>Nieruchomość 018 - lokale mieszkalne</t>
  </si>
  <si>
    <t>Nieruchomość 01 - dźwigi</t>
  </si>
  <si>
    <t>Nieruchomość 03 - dźwigi</t>
  </si>
  <si>
    <t>Nieruchomość 04 - dźwigi</t>
  </si>
  <si>
    <t>Nieruchomość 06 - dźwigi</t>
  </si>
  <si>
    <t>Nieruchomość 07 - dźwigi</t>
  </si>
  <si>
    <t>RAZEM WSZYSTKIE FUNDUSZE</t>
  </si>
  <si>
    <t>N06</t>
  </si>
  <si>
    <t>N07</t>
  </si>
  <si>
    <t>N09</t>
  </si>
  <si>
    <t>GARAŻE</t>
  </si>
  <si>
    <t>DŹWIGI</t>
  </si>
  <si>
    <t>MIESZKANIA</t>
  </si>
  <si>
    <t>Rodzaj lokali</t>
  </si>
  <si>
    <t>Adresy</t>
  </si>
  <si>
    <t>Wrzeciono 6,8,8A,10</t>
  </si>
  <si>
    <t>Szegedyńska 4,8; Wrzeciono 50</t>
  </si>
  <si>
    <t>Szegedyńska 1,5,5A; Szubińska 6; Wrzeciono 52,54A</t>
  </si>
  <si>
    <t>Marymoncka 137/139; Wrzeciono 55,55A,57,57A</t>
  </si>
  <si>
    <t>Marymoncka 129,131</t>
  </si>
  <si>
    <t>Szegedyńska 5 ; Wrzeciono 52</t>
  </si>
  <si>
    <t>Wrzeciono 57B,59,59A,59B,59C</t>
  </si>
  <si>
    <t>Szegedyńska 2,6</t>
  </si>
  <si>
    <t>Nieruchomość 18 - dźwigi</t>
  </si>
  <si>
    <t>Nieruchomość N01 - garaże</t>
  </si>
  <si>
    <t>Nieruchomość N04 - garaże</t>
  </si>
  <si>
    <t>Nieruchomość N06 - garaże</t>
  </si>
  <si>
    <t>Nieruchomość N02 - garaże</t>
  </si>
  <si>
    <t>V. ZASILENIE z SFR:</t>
  </si>
  <si>
    <t>V. ZASILENIE NIERUCHOMOŚCI z SFR:</t>
  </si>
  <si>
    <t xml:space="preserve"> </t>
  </si>
  <si>
    <t>Lokale użytkowe</t>
  </si>
  <si>
    <t>strona 1 z 21</t>
  </si>
  <si>
    <t>strona 2 z 21</t>
  </si>
  <si>
    <t>strona 3 z 21</t>
  </si>
  <si>
    <t>strona 4 z 21</t>
  </si>
  <si>
    <t>strona 5 z 21</t>
  </si>
  <si>
    <t>strona 6 z 21</t>
  </si>
  <si>
    <t>strona 7 z 21</t>
  </si>
  <si>
    <t>strona 8 z 21</t>
  </si>
  <si>
    <t>strona 9 z 21</t>
  </si>
  <si>
    <t>strona 10 z 21</t>
  </si>
  <si>
    <t>strona 11 z 21</t>
  </si>
  <si>
    <t>strona 12 z 21</t>
  </si>
  <si>
    <t>strona 13 z 21</t>
  </si>
  <si>
    <t>strona 14 z 21</t>
  </si>
  <si>
    <t>strona 15 z 21</t>
  </si>
  <si>
    <t>strona 16 z 21</t>
  </si>
  <si>
    <t>strona 17 z 21</t>
  </si>
  <si>
    <t>strona 18 z 21</t>
  </si>
  <si>
    <t>strona 19 z 21</t>
  </si>
  <si>
    <t>strona 20 z 21</t>
  </si>
  <si>
    <t>strona 21 z 21</t>
  </si>
  <si>
    <t>pow. użyt. lokali mieszkalnych (bez WSS SPOŁEM) =</t>
  </si>
  <si>
    <t>UŻYTKOWE</t>
  </si>
  <si>
    <t>Wrzeciono 10C, Szegedyńska 3, Przy Agorze 1</t>
  </si>
  <si>
    <t>m2         stawka =</t>
  </si>
  <si>
    <t>4,0 lub 1,70</t>
  </si>
  <si>
    <t>Szegedyńska 3A,3B,7,9, Wrzeciono 54</t>
  </si>
  <si>
    <t>Wrzeciono 10B</t>
  </si>
  <si>
    <t>VI. ŚRODKI SFR-Osiedla DO WYKORZYSTANIA (I+II+III+IV+V):</t>
  </si>
  <si>
    <t>VI. ŚRODKI DO WYKORZYSTANIA (I+II+III+IV+V):</t>
  </si>
  <si>
    <t>Załącznik nr 1 do uchwały nr ……………………..</t>
  </si>
  <si>
    <t>V. ZASILENIE z SFR SPÓŁDZIELNI:</t>
  </si>
  <si>
    <t>SCENTRALIZOWANY FUNDUSZ REMONTOWY LOKALI UŻYTKOWYCH</t>
  </si>
  <si>
    <t>VII. RAZEM WYDATKI:</t>
  </si>
  <si>
    <t>III. Odpisy obciążające koszty eksploatacji dźwigów:</t>
  </si>
  <si>
    <t>IV. SUMA DODATKOWYCH ZASILEŃ</t>
  </si>
  <si>
    <t>I. SALDO na początek okresu</t>
  </si>
  <si>
    <t>II. Odpisy od lokali mieszkalnych i użytkowych:</t>
  </si>
  <si>
    <t xml:space="preserve">VI. Pożyczka wewnętrzna z SFR Spółdzielni </t>
  </si>
  <si>
    <t>IX. SALDO NA KONIEC OKRESU (VII-VIII):</t>
  </si>
  <si>
    <t>VIII. SALDO NA KONIEC OKRESU (VI-VII):</t>
  </si>
  <si>
    <t>Wartość plan roczna</t>
  </si>
  <si>
    <t>zł/os</t>
  </si>
  <si>
    <t>zł/los</t>
  </si>
  <si>
    <t>14.85</t>
  </si>
  <si>
    <t>Szegedyńska 5A</t>
  </si>
  <si>
    <t>Wymiana poziomów C.W. i Z.W.</t>
  </si>
  <si>
    <t>Sz8</t>
  </si>
  <si>
    <t>W10B</t>
  </si>
  <si>
    <t>W52, Sz5</t>
  </si>
  <si>
    <t>Wymiana drzwi garażowych</t>
  </si>
  <si>
    <t>% wykonania</t>
  </si>
  <si>
    <t xml:space="preserve">FUNDUSZE REMONTOWE NIERUCHOMOŚCI </t>
  </si>
  <si>
    <t>I. SALDO na początek okresu:</t>
  </si>
  <si>
    <t>Instalacja oddymiająca w świetlikach</t>
  </si>
  <si>
    <t>Legalizacja wodomierzy</t>
  </si>
  <si>
    <t>Wrzeciono 55</t>
  </si>
  <si>
    <t>Wrzeciono 55A</t>
  </si>
  <si>
    <t>Marymoncka 137/139</t>
  </si>
  <si>
    <t>Remont klatek schodowych</t>
  </si>
  <si>
    <t>3 rata spłaty pożyczki 5-cio letniej z SFR Spół.</t>
  </si>
  <si>
    <t xml:space="preserve">Remont klatek </t>
  </si>
  <si>
    <t>Wrzeciono 57A</t>
  </si>
  <si>
    <t>Naprawa tarasów, loggii, balkonów</t>
  </si>
  <si>
    <t>PLAN RZECZOWY NA ROK 2020</t>
  </si>
  <si>
    <t>Wymiana rynien, rur spustowych, pasa podrynnowego</t>
  </si>
  <si>
    <t>Szegedyńska 3</t>
  </si>
  <si>
    <t>pawilon</t>
  </si>
  <si>
    <t>Wrzeciono 10C</t>
  </si>
  <si>
    <t>Wymiana obróbek blacharskich, naprawa kominów</t>
  </si>
  <si>
    <t>Szegedyńska 5</t>
  </si>
  <si>
    <t>7 klatek</t>
  </si>
  <si>
    <t>fundusz. ppoż</t>
  </si>
  <si>
    <t>Wrzeciono 52</t>
  </si>
  <si>
    <t>Wymiana drzwi korytarzowych na ppoż.</t>
  </si>
  <si>
    <t>24 szt.</t>
  </si>
  <si>
    <t>Wymiana poziomów Z.W. i C.W. i cyrkulacji</t>
  </si>
  <si>
    <t>budynek</t>
  </si>
  <si>
    <t>dokończenie</t>
  </si>
  <si>
    <t>Wrzeciono 8</t>
  </si>
  <si>
    <t>Wrzeciono 10</t>
  </si>
  <si>
    <t>Przeglądy 5-letnie elektryczne</t>
  </si>
  <si>
    <t>Wymiana naświetli klatek schodowych</t>
  </si>
  <si>
    <t>Wrzeciono 8A</t>
  </si>
  <si>
    <t>8 klatek</t>
  </si>
  <si>
    <t>Wrzeciono 57B</t>
  </si>
  <si>
    <t xml:space="preserve">Przełożenie fragmentów kostki brukowej  </t>
  </si>
  <si>
    <t>W55,55A,57,57A</t>
  </si>
  <si>
    <t>Wrzeciono 57</t>
  </si>
  <si>
    <t>Marymoncka 129</t>
  </si>
  <si>
    <t>Marymoncka 131</t>
  </si>
  <si>
    <t>Remont balustrad balkonów</t>
  </si>
  <si>
    <t>M129,M131</t>
  </si>
  <si>
    <t>4 rata spłaty pożyczki 5-cio letniej z SFR Spół.</t>
  </si>
  <si>
    <t>opaska, okna w suterenach</t>
  </si>
  <si>
    <t>Sz 5A</t>
  </si>
  <si>
    <t>Nowa altanka śmietnikowa</t>
  </si>
  <si>
    <t>Budowa nowego wiatrołapu przed wejściem</t>
  </si>
  <si>
    <t>wypadek samoch.</t>
  </si>
  <si>
    <t>klatka wejść.</t>
  </si>
  <si>
    <t>dn.19.11.2019</t>
  </si>
  <si>
    <t>PROJEKT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</si>
</sst>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" fontId="4" fillId="0" borderId="11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1" xfId="0" applyFont="1" applyBorder="1" applyAlignment="1">
      <alignment horizontal="center" vertical="top"/>
    </xf>
    <xf numFmtId="0" fontId="10" fillId="33" borderId="19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4" fillId="33" borderId="20" xfId="0" applyNumberFormat="1" applyFont="1" applyFill="1" applyBorder="1" applyAlignment="1">
      <alignment horizontal="right"/>
    </xf>
    <xf numFmtId="4" fontId="4" fillId="33" borderId="21" xfId="0" applyNumberFormat="1" applyFont="1" applyFill="1" applyBorder="1" applyAlignment="1">
      <alignment horizontal="right"/>
    </xf>
    <xf numFmtId="4" fontId="4" fillId="33" borderId="2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4" fillId="0" borderId="2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right"/>
    </xf>
    <xf numFmtId="0" fontId="10" fillId="33" borderId="3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4" fontId="4" fillId="0" borderId="32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/>
    </xf>
    <xf numFmtId="4" fontId="4" fillId="0" borderId="20" xfId="0" applyNumberFormat="1" applyFont="1" applyBorder="1" applyAlignment="1">
      <alignment horizontal="right" vertical="top"/>
    </xf>
    <xf numFmtId="0" fontId="4" fillId="0" borderId="20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10" fillId="33" borderId="15" xfId="0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4" fontId="10" fillId="0" borderId="0" xfId="0" applyNumberFormat="1" applyFont="1" applyBorder="1" applyAlignment="1" quotePrefix="1">
      <alignment horizontal="right"/>
    </xf>
    <xf numFmtId="0" fontId="4" fillId="0" borderId="17" xfId="0" applyFont="1" applyBorder="1" applyAlignment="1">
      <alignment horizontal="left" vertical="center"/>
    </xf>
    <xf numFmtId="4" fontId="0" fillId="0" borderId="0" xfId="0" applyNumberFormat="1" applyAlignment="1">
      <alignment horizontal="right"/>
    </xf>
    <xf numFmtId="4" fontId="4" fillId="0" borderId="0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4" fontId="4" fillId="0" borderId="29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16" fontId="2" fillId="0" borderId="0" xfId="0" applyNumberFormat="1" applyFont="1" applyAlignment="1">
      <alignment horizontal="center"/>
    </xf>
    <xf numFmtId="0" fontId="0" fillId="0" borderId="40" xfId="0" applyBorder="1" applyAlignment="1">
      <alignment wrapText="1"/>
    </xf>
    <xf numFmtId="0" fontId="4" fillId="0" borderId="2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top" wrapText="1"/>
    </xf>
    <xf numFmtId="4" fontId="10" fillId="0" borderId="13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4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4" fontId="10" fillId="0" borderId="11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 horizontal="center" vertical="top"/>
    </xf>
    <xf numFmtId="0" fontId="10" fillId="0" borderId="21" xfId="0" applyFont="1" applyBorder="1" applyAlignment="1">
      <alignment horizontal="center"/>
    </xf>
    <xf numFmtId="4" fontId="10" fillId="0" borderId="21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/>
    </xf>
    <xf numFmtId="0" fontId="10" fillId="0" borderId="30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top"/>
    </xf>
    <xf numFmtId="0" fontId="10" fillId="0" borderId="30" xfId="0" applyFont="1" applyBorder="1" applyAlignment="1">
      <alignment horizontal="center"/>
    </xf>
    <xf numFmtId="4" fontId="10" fillId="0" borderId="3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" fontId="10" fillId="0" borderId="10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10" fillId="0" borderId="29" xfId="0" applyFont="1" applyBorder="1" applyAlignment="1">
      <alignment horizontal="center" vertical="top"/>
    </xf>
    <xf numFmtId="0" fontId="10" fillId="0" borderId="29" xfId="0" applyFont="1" applyBorder="1" applyAlignment="1">
      <alignment horizontal="center"/>
    </xf>
    <xf numFmtId="0" fontId="11" fillId="0" borderId="23" xfId="0" applyFont="1" applyBorder="1" applyAlignment="1">
      <alignment wrapText="1"/>
    </xf>
    <xf numFmtId="0" fontId="11" fillId="0" borderId="18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/>
    </xf>
    <xf numFmtId="4" fontId="0" fillId="0" borderId="0" xfId="0" applyNumberFormat="1" applyAlignment="1">
      <alignment/>
    </xf>
    <xf numFmtId="4" fontId="4" fillId="0" borderId="11" xfId="0" applyNumberFormat="1" applyFont="1" applyFill="1" applyBorder="1" applyAlignment="1">
      <alignment horizontal="right"/>
    </xf>
    <xf numFmtId="4" fontId="4" fillId="34" borderId="11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10" fillId="34" borderId="11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 vertical="center"/>
    </xf>
    <xf numFmtId="4" fontId="10" fillId="34" borderId="11" xfId="0" applyNumberFormat="1" applyFont="1" applyFill="1" applyBorder="1" applyAlignment="1">
      <alignment horizontal="right" vertical="center"/>
    </xf>
    <xf numFmtId="4" fontId="4" fillId="34" borderId="32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/>
    </xf>
    <xf numFmtId="4" fontId="4" fillId="34" borderId="32" xfId="0" applyNumberFormat="1" applyFont="1" applyFill="1" applyBorder="1" applyAlignment="1">
      <alignment horizontal="right" vertical="center"/>
    </xf>
    <xf numFmtId="4" fontId="4" fillId="34" borderId="20" xfId="0" applyNumberFormat="1" applyFont="1" applyFill="1" applyBorder="1" applyAlignment="1">
      <alignment horizontal="right"/>
    </xf>
    <xf numFmtId="4" fontId="10" fillId="34" borderId="30" xfId="0" applyNumberFormat="1" applyFont="1" applyFill="1" applyBorder="1" applyAlignment="1">
      <alignment horizontal="right"/>
    </xf>
    <xf numFmtId="0" fontId="2" fillId="0" borderId="32" xfId="0" applyFont="1" applyBorder="1" applyAlignment="1">
      <alignment horizontal="left" vertical="center"/>
    </xf>
    <xf numFmtId="4" fontId="10" fillId="34" borderId="21" xfId="0" applyNumberFormat="1" applyFont="1" applyFill="1" applyBorder="1" applyAlignment="1">
      <alignment horizontal="right"/>
    </xf>
    <xf numFmtId="4" fontId="4" fillId="34" borderId="0" xfId="0" applyNumberFormat="1" applyFont="1" applyFill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10" fillId="0" borderId="31" xfId="0" applyFont="1" applyBorder="1" applyAlignment="1">
      <alignment horizontal="center"/>
    </xf>
    <xf numFmtId="4" fontId="10" fillId="0" borderId="11" xfId="0" applyNumberFormat="1" applyFont="1" applyBorder="1" applyAlignment="1">
      <alignment horizontal="right" vertical="top"/>
    </xf>
    <xf numFmtId="0" fontId="10" fillId="0" borderId="16" xfId="0" applyFont="1" applyBorder="1" applyAlignment="1">
      <alignment horizontal="right"/>
    </xf>
    <xf numFmtId="0" fontId="0" fillId="0" borderId="23" xfId="0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0" fillId="0" borderId="34" xfId="0" applyBorder="1" applyAlignment="1">
      <alignment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4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11" fillId="0" borderId="39" xfId="0" applyFont="1" applyBorder="1" applyAlignment="1">
      <alignment horizontal="right"/>
    </xf>
    <xf numFmtId="0" fontId="10" fillId="0" borderId="15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34" borderId="0" xfId="0" applyFont="1" applyFill="1" applyBorder="1" applyAlignment="1">
      <alignment/>
    </xf>
    <xf numFmtId="4" fontId="4" fillId="35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34" borderId="20" xfId="0" applyNumberFormat="1" applyFont="1" applyFill="1" applyBorder="1" applyAlignment="1">
      <alignment horizontal="right" vertical="center"/>
    </xf>
    <xf numFmtId="4" fontId="2" fillId="34" borderId="11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9" fontId="4" fillId="0" borderId="44" xfId="0" applyNumberFormat="1" applyFont="1" applyBorder="1" applyAlignment="1">
      <alignment horizontal="center"/>
    </xf>
    <xf numFmtId="10" fontId="4" fillId="0" borderId="32" xfId="0" applyNumberFormat="1" applyFont="1" applyBorder="1" applyAlignment="1">
      <alignment horizontal="right" vertical="center"/>
    </xf>
    <xf numFmtId="10" fontId="4" fillId="0" borderId="10" xfId="0" applyNumberFormat="1" applyFont="1" applyBorder="1" applyAlignment="1">
      <alignment horizontal="right" vertical="center"/>
    </xf>
    <xf numFmtId="10" fontId="4" fillId="0" borderId="21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20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top"/>
    </xf>
    <xf numFmtId="0" fontId="4" fillId="0" borderId="3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2" fillId="34" borderId="32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0" borderId="32" xfId="0" applyFont="1" applyBorder="1" applyAlignment="1">
      <alignment horizontal="center" vertical="top"/>
    </xf>
    <xf numFmtId="4" fontId="4" fillId="0" borderId="32" xfId="0" applyNumberFormat="1" applyFont="1" applyBorder="1" applyAlignment="1">
      <alignment horizontal="right" vertical="top"/>
    </xf>
    <xf numFmtId="0" fontId="4" fillId="0" borderId="31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4" fillId="0" borderId="21" xfId="0" applyFont="1" applyBorder="1" applyAlignment="1">
      <alignment horizontal="left" vertical="center" wrapText="1"/>
    </xf>
    <xf numFmtId="0" fontId="0" fillId="0" borderId="38" xfId="0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10" fillId="33" borderId="45" xfId="0" applyFont="1" applyFill="1" applyBorder="1" applyAlignment="1">
      <alignment horizontal="left" wrapText="1"/>
    </xf>
    <xf numFmtId="0" fontId="10" fillId="33" borderId="46" xfId="0" applyFont="1" applyFill="1" applyBorder="1" applyAlignment="1">
      <alignment horizontal="left" wrapText="1"/>
    </xf>
    <xf numFmtId="0" fontId="2" fillId="0" borderId="46" xfId="0" applyFont="1" applyBorder="1" applyAlignment="1">
      <alignment wrapText="1"/>
    </xf>
    <xf numFmtId="0" fontId="2" fillId="0" borderId="47" xfId="0" applyFont="1" applyBorder="1" applyAlignment="1">
      <alignment wrapText="1"/>
    </xf>
    <xf numFmtId="10" fontId="4" fillId="33" borderId="10" xfId="0" applyNumberFormat="1" applyFont="1" applyFill="1" applyBorder="1" applyAlignment="1">
      <alignment horizontal="center" wrapText="1"/>
    </xf>
    <xf numFmtId="10" fontId="0" fillId="33" borderId="10" xfId="0" applyNumberFormat="1" applyFill="1" applyBorder="1" applyAlignment="1">
      <alignment wrapText="1"/>
    </xf>
    <xf numFmtId="0" fontId="4" fillId="0" borderId="20" xfId="0" applyFont="1" applyBorder="1" applyAlignment="1">
      <alignment horizontal="left" vertical="center" wrapText="1"/>
    </xf>
    <xf numFmtId="0" fontId="0" fillId="0" borderId="33" xfId="0" applyBorder="1" applyAlignment="1">
      <alignment wrapText="1"/>
    </xf>
    <xf numFmtId="0" fontId="4" fillId="33" borderId="35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10" fontId="4" fillId="33" borderId="21" xfId="0" applyNumberFormat="1" applyFont="1" applyFill="1" applyBorder="1" applyAlignment="1">
      <alignment horizontal="center" wrapText="1"/>
    </xf>
    <xf numFmtId="10" fontId="0" fillId="33" borderId="21" xfId="0" applyNumberFormat="1" applyFill="1" applyBorder="1" applyAlignment="1">
      <alignment wrapText="1"/>
    </xf>
    <xf numFmtId="0" fontId="4" fillId="33" borderId="26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10" fontId="4" fillId="33" borderId="20" xfId="0" applyNumberFormat="1" applyFont="1" applyFill="1" applyBorder="1" applyAlignment="1">
      <alignment horizontal="center" wrapText="1"/>
    </xf>
    <xf numFmtId="10" fontId="0" fillId="33" borderId="20" xfId="0" applyNumberFormat="1" applyFill="1" applyBorder="1" applyAlignment="1">
      <alignment wrapText="1"/>
    </xf>
    <xf numFmtId="0" fontId="4" fillId="33" borderId="27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48" xfId="0" applyFont="1" applyFill="1" applyBorder="1" applyAlignment="1">
      <alignment horizontal="center" wrapText="1"/>
    </xf>
    <xf numFmtId="0" fontId="0" fillId="33" borderId="48" xfId="0" applyFill="1" applyBorder="1" applyAlignment="1">
      <alignment wrapText="1"/>
    </xf>
    <xf numFmtId="0" fontId="10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33" borderId="28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46" xfId="0" applyFont="1" applyFill="1" applyBorder="1" applyAlignment="1">
      <alignment horizontal="center" wrapText="1"/>
    </xf>
    <xf numFmtId="0" fontId="0" fillId="33" borderId="46" xfId="0" applyFill="1" applyBorder="1" applyAlignment="1">
      <alignment wrapText="1"/>
    </xf>
    <xf numFmtId="0" fontId="4" fillId="33" borderId="45" xfId="0" applyFont="1" applyFill="1" applyBorder="1" applyAlignment="1">
      <alignment horizontal="center" wrapText="1"/>
    </xf>
    <xf numFmtId="0" fontId="0" fillId="0" borderId="23" xfId="0" applyBorder="1" applyAlignment="1">
      <alignment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wrapText="1"/>
    </xf>
    <xf numFmtId="0" fontId="2" fillId="33" borderId="54" xfId="0" applyFont="1" applyFill="1" applyBorder="1" applyAlignment="1">
      <alignment wrapText="1"/>
    </xf>
    <xf numFmtId="0" fontId="4" fillId="33" borderId="56" xfId="0" applyFont="1" applyFill="1" applyBorder="1" applyAlignment="1">
      <alignment horizontal="center" wrapText="1"/>
    </xf>
    <xf numFmtId="0" fontId="0" fillId="33" borderId="56" xfId="0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4" fillId="33" borderId="57" xfId="0" applyFont="1" applyFill="1" applyBorder="1" applyAlignment="1">
      <alignment horizontal="center" wrapText="1"/>
    </xf>
    <xf numFmtId="0" fontId="0" fillId="0" borderId="34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="150" zoomScaleNormal="150" zoomScalePageLayoutView="0" workbookViewId="0" topLeftCell="A1">
      <selection activeCell="A1" sqref="A1:K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45.00390625" style="0" customWidth="1"/>
    <col min="4" max="4" width="9.7109375" style="0" customWidth="1"/>
    <col min="5" max="5" width="7.00390625" style="0" customWidth="1"/>
    <col min="6" max="6" width="10.7109375" style="5" customWidth="1"/>
    <col min="7" max="7" width="10.28125" style="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2" max="12" width="12.00390625" style="0" bestFit="1" customWidth="1"/>
    <col min="13" max="13" width="9.421875" style="0" bestFit="1" customWidth="1"/>
  </cols>
  <sheetData>
    <row r="1" spans="1:10" s="10" customFormat="1" ht="11.25">
      <c r="A1" s="10" t="s">
        <v>5</v>
      </c>
      <c r="F1" s="6"/>
      <c r="G1" s="6"/>
      <c r="J1" s="10" t="s">
        <v>181</v>
      </c>
    </row>
    <row r="2" spans="6:8" s="10" customFormat="1" ht="11.25">
      <c r="F2" s="6"/>
      <c r="G2" s="6"/>
      <c r="H2" s="92" t="s">
        <v>182</v>
      </c>
    </row>
    <row r="3" spans="1:12" ht="12.75" customHeight="1">
      <c r="A3" s="305" t="s">
        <v>145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8"/>
    </row>
    <row r="4" spans="1:11" ht="12.75" customHeight="1">
      <c r="A4" s="305" t="s">
        <v>133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8" ht="15.75" thickBot="1">
      <c r="A5" s="7"/>
      <c r="B5" s="7"/>
      <c r="C5" s="7"/>
      <c r="D5" s="7"/>
      <c r="E5" s="7"/>
      <c r="F5" s="8"/>
      <c r="H5" s="10" t="s">
        <v>111</v>
      </c>
    </row>
    <row r="6" spans="1:11" ht="12.75" customHeight="1">
      <c r="A6" s="307" t="s">
        <v>9</v>
      </c>
      <c r="B6" s="291" t="s">
        <v>62</v>
      </c>
      <c r="C6" s="291" t="s">
        <v>63</v>
      </c>
      <c r="D6" s="291" t="s">
        <v>10</v>
      </c>
      <c r="E6" s="291" t="s">
        <v>11</v>
      </c>
      <c r="F6" s="291" t="s">
        <v>122</v>
      </c>
      <c r="G6" s="291" t="s">
        <v>12</v>
      </c>
      <c r="H6" s="291" t="s">
        <v>132</v>
      </c>
      <c r="I6" s="291"/>
      <c r="J6" s="302" t="s">
        <v>2</v>
      </c>
      <c r="K6" s="298"/>
    </row>
    <row r="7" spans="1:11" ht="13.5" thickBot="1">
      <c r="A7" s="308"/>
      <c r="B7" s="292"/>
      <c r="C7" s="292"/>
      <c r="D7" s="292"/>
      <c r="E7" s="292"/>
      <c r="F7" s="292"/>
      <c r="G7" s="292"/>
      <c r="H7" s="292"/>
      <c r="I7" s="292"/>
      <c r="J7" s="303"/>
      <c r="K7" s="304"/>
    </row>
    <row r="8" spans="1:11" ht="13.5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21" customHeight="1" thickBot="1">
      <c r="A9" s="293" t="s">
        <v>55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s="14" customFormat="1" ht="12.75" customHeight="1" thickBot="1">
      <c r="A10" s="15"/>
      <c r="B10" s="16"/>
      <c r="C10" s="16"/>
      <c r="D10" s="17"/>
      <c r="E10" s="18"/>
      <c r="F10" s="19"/>
      <c r="G10" s="19"/>
      <c r="H10" s="11"/>
      <c r="I10" s="12"/>
      <c r="J10" s="13"/>
      <c r="K10" s="20"/>
    </row>
    <row r="11" spans="1:11" s="14" customFormat="1" ht="13.5" customHeight="1">
      <c r="A11" s="273" t="s">
        <v>117</v>
      </c>
      <c r="B11" s="274"/>
      <c r="C11" s="274"/>
      <c r="D11" s="274"/>
      <c r="E11" s="274"/>
      <c r="F11" s="44">
        <f>(SFR!F11+'N01'!F11+'N02'!F11+'N03'!F11+'N04'!F11+'N06'!F11+'N07'!F11+'N08'!F11+'N09'!F11+'N18'!F11+'GARAŻE N01'!F11+'GARAŻE N02'!F11+'GARAŻE N04'!F11+'GARAŻE N06'!F11+'DŹWIGI N01'!F11+'DŹWIGI N03'!F11+'DŹWIGI N04'!F11+'DŹWIGI N06'!F11+'DŹWIGI N07'!F11+'DŹWIGI N18'!F11)</f>
        <v>901000</v>
      </c>
      <c r="G11" s="44">
        <f>(SFR!G11+'N01'!G11+'N02'!G11+'N03'!G11+'N04'!G11+'N06'!G11+'N07'!G11+'N08'!G11+'N09'!G11+'N18'!G11+'GARAŻE N01'!G11+'GARAŻE N02'!G11+'GARAŻE N04'!G11+'GARAŻE N06'!G11+'DŹWIGI N01'!G11+'DŹWIGI N03'!G11+'DŹWIGI N04'!G11+'DŹWIGI N06'!G11+'DŹWIGI N07'!G11+'DŹWIGI N18'!G11)</f>
        <v>0</v>
      </c>
      <c r="H11" s="296"/>
      <c r="I11" s="297"/>
      <c r="J11" s="297"/>
      <c r="K11" s="298"/>
    </row>
    <row r="12" spans="1:11" s="14" customFormat="1" ht="13.5" customHeight="1">
      <c r="A12" s="283" t="s">
        <v>118</v>
      </c>
      <c r="B12" s="284"/>
      <c r="C12" s="284"/>
      <c r="D12" s="284"/>
      <c r="E12" s="284"/>
      <c r="F12" s="41">
        <f>(SFR!F13+'N01'!F12+'N02'!F12+'N03'!F12+'N04'!F12+'N06'!F12+'N07'!F12+'N08'!F12+'N09'!F12+'N18'!F12+'GARAŻE N01'!F12+'GARAŻE N02'!F12+'GARAŻE N04'!F12+'GARAŻE N06'!F12)</f>
        <v>2906218.672</v>
      </c>
      <c r="G12" s="229">
        <f>(SFR!G13+'N01'!G12+'N02'!G12+'N03'!G12+'N04'!G12+'N06'!G12+'N07'!G12+'N08'!G12+'N09'!G12+'N18'!G12+'GARAŻE N01'!G12+'GARAŻE N02'!G12+'GARAŻE N04'!G12+'GARAŻE N06'!G12)</f>
        <v>0</v>
      </c>
      <c r="H12" s="299"/>
      <c r="I12" s="300"/>
      <c r="J12" s="300"/>
      <c r="K12" s="301"/>
    </row>
    <row r="13" spans="1:11" s="40" customFormat="1" ht="12.75" customHeight="1">
      <c r="A13" s="285" t="s">
        <v>115</v>
      </c>
      <c r="B13" s="286"/>
      <c r="C13" s="286"/>
      <c r="D13" s="286"/>
      <c r="E13" s="286"/>
      <c r="F13" s="41">
        <f>('DŹWIGI N01'!F12+'DŹWIGI N03'!F12+'DŹWIGI N04'!F12+'DŹWIGI N06'!F12+'DŹWIGI N07'!F12+'DŹWIGI N18'!F12)</f>
        <v>274125</v>
      </c>
      <c r="G13" s="41">
        <f>('DŹWIGI N01'!G12+'DŹWIGI N03'!G12+'DŹWIGI N04'!G12+'DŹWIGI N06'!G12+'DŹWIGI N07'!G12+'DŹWIGI N18'!G12)</f>
        <v>0</v>
      </c>
      <c r="H13" s="287"/>
      <c r="I13" s="288"/>
      <c r="J13" s="288"/>
      <c r="K13" s="53"/>
    </row>
    <row r="14" spans="1:11" s="40" customFormat="1" ht="12.75" customHeight="1">
      <c r="A14" s="285" t="s">
        <v>116</v>
      </c>
      <c r="B14" s="286"/>
      <c r="C14" s="286"/>
      <c r="D14" s="286"/>
      <c r="E14" s="286"/>
      <c r="F14" s="41">
        <f>(SFR!F14+'N01'!F14+'N02'!F14+'N03'!F14+'N04'!F14+'N06'!F14+'N07'!F14+'N08'!F14+'N09'!F14+'N18'!F14+'GARAŻE N01'!F14+'GARAŻE N02'!F14+'GARAŻE N04'!F14+'GARAŻE N06'!F14+'DŹWIGI N01'!F14+'DŹWIGI N03'!F14+'DŹWIGI N04'!F14+'DŹWIGI N06'!F14+'DŹWIGI N07'!F14+'DŹWIGI N18'!F14)</f>
        <v>0</v>
      </c>
      <c r="G14" s="41">
        <f>(SFR!G14+'N01'!G14+'N02'!G14+'N03'!G14+'N04'!G14+'N06'!G14+'N07'!G14+'N08'!G14+'N09'!G14+'N18'!G14+'GARAŻE N01'!G14+'GARAŻE N02'!G14+'GARAŻE N04'!G14+'GARAŻE N06'!G14+'DŹWIGI N01'!G14+'DŹWIGI N03'!G14+'DŹWIGI N04'!G14+'DŹWIGI N06'!G14+'DŹWIGI N07'!G14+'DŹWIGI N18'!G14)</f>
        <v>0</v>
      </c>
      <c r="H14" s="287"/>
      <c r="I14" s="288"/>
      <c r="J14" s="288"/>
      <c r="K14" s="53"/>
    </row>
    <row r="15" spans="1:11" s="14" customFormat="1" ht="13.5" customHeight="1">
      <c r="A15" s="283" t="s">
        <v>119</v>
      </c>
      <c r="B15" s="284"/>
      <c r="C15" s="284"/>
      <c r="D15" s="284"/>
      <c r="E15" s="284"/>
      <c r="F15" s="41">
        <f>(SFR!F15+'N01'!F15+'N02'!F15+'N03'!F15+'N04'!F15+'N06'!F15+'N07'!F15+'N08'!F15+'N09'!F15+'N18'!F15+'GARAŻE N01'!F15+'GARAŻE N02'!F15+'GARAŻE N04'!F15+'GARAŻE N06'!F15+'DŹWIGI N01'!F15+'DŹWIGI N03'!F15+'DŹWIGI N04'!F15+'DŹWIGI N06'!F15+'DŹWIGI N07'!F15+'DŹWIGI N18'!F15)</f>
        <v>0</v>
      </c>
      <c r="G15" s="41">
        <f>(SFR!G15+'N01'!G15+'N02'!G15+'N03'!G15+'N04'!G15+'N06'!G15+'N07'!G15+'N08'!G15+'N09'!G15+'N18'!G15+'GARAŻE N01'!G15+'GARAŻE N02'!G15+'GARAŻE N04'!G15+'GARAŻE N06'!G15+'DŹWIGI N01'!G15+'DŹWIGI N03'!G15+'DŹWIGI N04'!G15+'DŹWIGI N06'!G15+'DŹWIGI N07'!G15+'DŹWIGI N18'!G15)</f>
        <v>0</v>
      </c>
      <c r="H15" s="289"/>
      <c r="I15" s="288"/>
      <c r="J15" s="288"/>
      <c r="K15" s="290"/>
    </row>
    <row r="16" spans="1:11" s="39" customFormat="1" ht="12.75" customHeight="1" thickBot="1">
      <c r="A16" s="277" t="s">
        <v>35</v>
      </c>
      <c r="B16" s="278"/>
      <c r="C16" s="278"/>
      <c r="D16" s="278"/>
      <c r="E16" s="278"/>
      <c r="F16" s="45">
        <f>F11+F12+F13+F14+F15</f>
        <v>4081343.672</v>
      </c>
      <c r="G16" s="45">
        <f>G11+G12+G13+G14+G15</f>
        <v>0</v>
      </c>
      <c r="H16" s="279"/>
      <c r="I16" s="280"/>
      <c r="J16" s="280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8"/>
      <c r="H17" s="59"/>
      <c r="I17" s="62"/>
      <c r="J17" s="62"/>
      <c r="K17" s="60"/>
    </row>
    <row r="18" spans="1:11" ht="12.75">
      <c r="A18" s="67" t="s">
        <v>28</v>
      </c>
      <c r="B18" s="114" t="s">
        <v>103</v>
      </c>
      <c r="C18" s="113" t="s">
        <v>104</v>
      </c>
      <c r="D18" s="69"/>
      <c r="E18" s="68"/>
      <c r="F18" s="44">
        <f>SFR!F36</f>
        <v>270000</v>
      </c>
      <c r="G18" s="44">
        <f>SFR!G36</f>
        <v>0</v>
      </c>
      <c r="H18" s="235">
        <f aca="true" t="shared" si="0" ref="H18:H37">G18/F18</f>
        <v>0</v>
      </c>
      <c r="I18" s="68"/>
      <c r="J18" s="267"/>
      <c r="K18" s="268"/>
    </row>
    <row r="19" spans="1:11" ht="12.75">
      <c r="A19" s="71" t="s">
        <v>21</v>
      </c>
      <c r="B19" s="66" t="s">
        <v>61</v>
      </c>
      <c r="C19" s="51" t="s">
        <v>66</v>
      </c>
      <c r="D19" s="66"/>
      <c r="E19" s="51"/>
      <c r="F19" s="41">
        <f>'N01'!F36</f>
        <v>698230</v>
      </c>
      <c r="G19" s="41">
        <f>'N01'!G36</f>
        <v>0</v>
      </c>
      <c r="H19" s="236">
        <f t="shared" si="0"/>
        <v>0</v>
      </c>
      <c r="I19" s="51"/>
      <c r="J19" s="255"/>
      <c r="K19" s="256"/>
    </row>
    <row r="20" spans="1:11" ht="12.75">
      <c r="A20" s="71" t="s">
        <v>22</v>
      </c>
      <c r="B20" s="66" t="s">
        <v>61</v>
      </c>
      <c r="C20" s="51" t="s">
        <v>65</v>
      </c>
      <c r="D20" s="66"/>
      <c r="E20" s="51"/>
      <c r="F20" s="41">
        <f>'N02'!F36</f>
        <v>250000</v>
      </c>
      <c r="G20" s="41">
        <f>'N02'!G36</f>
        <v>0</v>
      </c>
      <c r="H20" s="236">
        <f t="shared" si="0"/>
        <v>0</v>
      </c>
      <c r="I20" s="51"/>
      <c r="J20" s="255"/>
      <c r="K20" s="256"/>
    </row>
    <row r="21" spans="1:11" ht="12.75">
      <c r="A21" s="71" t="s">
        <v>24</v>
      </c>
      <c r="B21" s="66" t="s">
        <v>61</v>
      </c>
      <c r="C21" s="51" t="s">
        <v>17</v>
      </c>
      <c r="D21" s="66"/>
      <c r="E21" s="51"/>
      <c r="F21" s="41">
        <f>'N03'!F36</f>
        <v>80000</v>
      </c>
      <c r="G21" s="41">
        <f>'N03'!G36</f>
        <v>0</v>
      </c>
      <c r="H21" s="236">
        <f t="shared" si="0"/>
        <v>0</v>
      </c>
      <c r="I21" s="51"/>
      <c r="J21" s="255"/>
      <c r="K21" s="256"/>
    </row>
    <row r="22" spans="1:11" ht="12.75">
      <c r="A22" s="71" t="s">
        <v>23</v>
      </c>
      <c r="B22" s="66" t="s">
        <v>61</v>
      </c>
      <c r="C22" s="51" t="s">
        <v>64</v>
      </c>
      <c r="D22" s="66"/>
      <c r="E22" s="51"/>
      <c r="F22" s="41">
        <f>'N04'!F36</f>
        <v>606555</v>
      </c>
      <c r="G22" s="41">
        <f>'N04'!G36</f>
        <v>0</v>
      </c>
      <c r="H22" s="236">
        <f t="shared" si="0"/>
        <v>0</v>
      </c>
      <c r="I22" s="51"/>
      <c r="J22" s="255"/>
      <c r="K22" s="256"/>
    </row>
    <row r="23" spans="1:11" ht="12.75">
      <c r="A23" s="71" t="s">
        <v>56</v>
      </c>
      <c r="B23" s="66" t="s">
        <v>61</v>
      </c>
      <c r="C23" s="51" t="s">
        <v>70</v>
      </c>
      <c r="D23" s="66"/>
      <c r="E23" s="51"/>
      <c r="F23" s="41">
        <f>'N06'!F36</f>
        <v>240000</v>
      </c>
      <c r="G23" s="41">
        <f>'N06'!G36</f>
        <v>0</v>
      </c>
      <c r="H23" s="236">
        <f t="shared" si="0"/>
        <v>0</v>
      </c>
      <c r="I23" s="51"/>
      <c r="J23" s="255"/>
      <c r="K23" s="256"/>
    </row>
    <row r="24" spans="1:11" ht="12.75">
      <c r="A24" s="71" t="s">
        <v>57</v>
      </c>
      <c r="B24" s="66" t="s">
        <v>61</v>
      </c>
      <c r="C24" s="51" t="s">
        <v>20</v>
      </c>
      <c r="D24" s="66"/>
      <c r="E24" s="51"/>
      <c r="F24" s="41">
        <f>'N07'!F36</f>
        <v>335645</v>
      </c>
      <c r="G24" s="41">
        <f>'N07'!G36</f>
        <v>0</v>
      </c>
      <c r="H24" s="236">
        <f t="shared" si="0"/>
        <v>0</v>
      </c>
      <c r="I24" s="51"/>
      <c r="J24" s="255"/>
      <c r="K24" s="256"/>
    </row>
    <row r="25" spans="1:11" ht="12.75">
      <c r="A25" s="71" t="s">
        <v>30</v>
      </c>
      <c r="B25" s="66" t="s">
        <v>61</v>
      </c>
      <c r="C25" s="22" t="s">
        <v>67</v>
      </c>
      <c r="D25" s="66"/>
      <c r="E25" s="51"/>
      <c r="F25" s="41">
        <f>'N08'!F36</f>
        <v>267805</v>
      </c>
      <c r="G25" s="41">
        <f>'N08'!G36</f>
        <v>0</v>
      </c>
      <c r="H25" s="236">
        <f t="shared" si="0"/>
        <v>0</v>
      </c>
      <c r="I25" s="51"/>
      <c r="J25" s="255"/>
      <c r="K25" s="256"/>
    </row>
    <row r="26" spans="1:11" ht="12.75">
      <c r="A26" s="71" t="s">
        <v>58</v>
      </c>
      <c r="B26" s="66" t="s">
        <v>61</v>
      </c>
      <c r="C26" s="22" t="s">
        <v>68</v>
      </c>
      <c r="D26" s="66"/>
      <c r="E26" s="51"/>
      <c r="F26" s="41">
        <f>'N09'!F36</f>
        <v>144130</v>
      </c>
      <c r="G26" s="41">
        <f>'N09'!G36</f>
        <v>0</v>
      </c>
      <c r="H26" s="236">
        <f t="shared" si="0"/>
        <v>0</v>
      </c>
      <c r="I26" s="51"/>
      <c r="J26" s="255"/>
      <c r="K26" s="256"/>
    </row>
    <row r="27" spans="1:11" ht="12.75">
      <c r="A27" s="71" t="s">
        <v>31</v>
      </c>
      <c r="B27" s="115" t="s">
        <v>61</v>
      </c>
      <c r="C27" s="51" t="s">
        <v>18</v>
      </c>
      <c r="D27" s="66"/>
      <c r="E27" s="51"/>
      <c r="F27" s="41">
        <f>'N18'!F36</f>
        <v>130000</v>
      </c>
      <c r="G27" s="41">
        <f>'N18'!G36</f>
        <v>0</v>
      </c>
      <c r="H27" s="236">
        <f t="shared" si="0"/>
        <v>0</v>
      </c>
      <c r="I27" s="51"/>
      <c r="J27" s="255"/>
      <c r="K27" s="256"/>
    </row>
    <row r="28" spans="1:11" ht="12.75">
      <c r="A28" s="71" t="s">
        <v>21</v>
      </c>
      <c r="B28" s="66" t="s">
        <v>59</v>
      </c>
      <c r="C28" s="51" t="s">
        <v>107</v>
      </c>
      <c r="D28" s="66"/>
      <c r="E28" s="51"/>
      <c r="F28" s="41">
        <f>'GARAŻE N01'!F36</f>
        <v>9000</v>
      </c>
      <c r="G28" s="41">
        <f>'GARAŻE N01'!G36</f>
        <v>0</v>
      </c>
      <c r="H28" s="236">
        <f t="shared" si="0"/>
        <v>0</v>
      </c>
      <c r="I28" s="51"/>
      <c r="J28" s="255"/>
      <c r="K28" s="256"/>
    </row>
    <row r="29" spans="1:11" ht="12.75">
      <c r="A29" s="71" t="s">
        <v>22</v>
      </c>
      <c r="B29" s="66" t="s">
        <v>59</v>
      </c>
      <c r="C29" s="51" t="s">
        <v>71</v>
      </c>
      <c r="D29" s="66"/>
      <c r="E29" s="51"/>
      <c r="F29" s="41">
        <f>'GARAŻE N02'!F36</f>
        <v>6000</v>
      </c>
      <c r="G29" s="41">
        <f>'GARAŻE N02'!G36</f>
        <v>0</v>
      </c>
      <c r="H29" s="236">
        <f t="shared" si="0"/>
        <v>0</v>
      </c>
      <c r="I29" s="51"/>
      <c r="J29" s="255"/>
      <c r="K29" s="256"/>
    </row>
    <row r="30" spans="1:11" ht="12.75">
      <c r="A30" s="71" t="s">
        <v>23</v>
      </c>
      <c r="B30" s="66" t="s">
        <v>59</v>
      </c>
      <c r="C30" s="51" t="s">
        <v>108</v>
      </c>
      <c r="D30" s="66"/>
      <c r="E30" s="51"/>
      <c r="F30" s="41">
        <f>'GARAŻE N04'!F36</f>
        <v>12000</v>
      </c>
      <c r="G30" s="41">
        <f>'GARAŻE N04'!G36</f>
        <v>0</v>
      </c>
      <c r="H30" s="236">
        <f t="shared" si="0"/>
        <v>0</v>
      </c>
      <c r="I30" s="51"/>
      <c r="J30" s="255"/>
      <c r="K30" s="256"/>
    </row>
    <row r="31" spans="1:12" ht="12.75">
      <c r="A31" s="71" t="s">
        <v>56</v>
      </c>
      <c r="B31" s="66" t="s">
        <v>59</v>
      </c>
      <c r="C31" s="51" t="s">
        <v>70</v>
      </c>
      <c r="D31" s="66"/>
      <c r="E31" s="51"/>
      <c r="F31" s="41">
        <f>'GARAŻE N06'!F36</f>
        <v>10000</v>
      </c>
      <c r="G31" s="41">
        <f>'GARAŻE N06'!G36</f>
        <v>0</v>
      </c>
      <c r="H31" s="236">
        <f t="shared" si="0"/>
        <v>0</v>
      </c>
      <c r="I31" s="51"/>
      <c r="J31" s="255"/>
      <c r="K31" s="256"/>
      <c r="L31" s="184"/>
    </row>
    <row r="32" spans="1:11" ht="12.75">
      <c r="A32" s="71" t="s">
        <v>21</v>
      </c>
      <c r="B32" s="66" t="s">
        <v>60</v>
      </c>
      <c r="C32" s="51" t="s">
        <v>69</v>
      </c>
      <c r="D32" s="66"/>
      <c r="E32" s="51"/>
      <c r="F32" s="41">
        <f>'DŹWIGI N01'!F36</f>
        <v>100000</v>
      </c>
      <c r="G32" s="41">
        <f>'DŹWIGI N01'!G36</f>
        <v>0</v>
      </c>
      <c r="H32" s="236">
        <f t="shared" si="0"/>
        <v>0</v>
      </c>
      <c r="I32" s="51"/>
      <c r="J32" s="255"/>
      <c r="K32" s="256"/>
    </row>
    <row r="33" spans="1:11" ht="12.75">
      <c r="A33" s="71" t="s">
        <v>24</v>
      </c>
      <c r="B33" s="66" t="s">
        <v>60</v>
      </c>
      <c r="C33" s="51" t="s">
        <v>17</v>
      </c>
      <c r="D33" s="66"/>
      <c r="E33" s="51"/>
      <c r="F33" s="41">
        <f>'DŹWIGI N03'!F36</f>
        <v>50000</v>
      </c>
      <c r="G33" s="41">
        <f>'DŹWIGI N03'!G36</f>
        <v>0</v>
      </c>
      <c r="H33" s="236">
        <f t="shared" si="0"/>
        <v>0</v>
      </c>
      <c r="I33" s="51"/>
      <c r="J33" s="255"/>
      <c r="K33" s="256"/>
    </row>
    <row r="34" spans="1:11" ht="12.75">
      <c r="A34" s="71" t="s">
        <v>23</v>
      </c>
      <c r="B34" s="66" t="s">
        <v>60</v>
      </c>
      <c r="C34" s="51" t="s">
        <v>29</v>
      </c>
      <c r="D34" s="66"/>
      <c r="E34" s="51"/>
      <c r="F34" s="41">
        <f>'DŹWIGI N04'!F36</f>
        <v>50000</v>
      </c>
      <c r="G34" s="41">
        <f>'DŹWIGI N04'!G36</f>
        <v>0</v>
      </c>
      <c r="H34" s="236">
        <f t="shared" si="0"/>
        <v>0</v>
      </c>
      <c r="I34" s="51"/>
      <c r="J34" s="255"/>
      <c r="K34" s="256"/>
    </row>
    <row r="35" spans="1:11" ht="12.75">
      <c r="A35" s="71" t="s">
        <v>56</v>
      </c>
      <c r="B35" s="66" t="s">
        <v>60</v>
      </c>
      <c r="C35" s="51" t="s">
        <v>70</v>
      </c>
      <c r="D35" s="66"/>
      <c r="E35" s="51"/>
      <c r="F35" s="41">
        <f>'DŹWIGI N06'!F36</f>
        <v>25000</v>
      </c>
      <c r="G35" s="41">
        <f>'DŹWIGI N06'!G36</f>
        <v>0</v>
      </c>
      <c r="H35" s="236">
        <f t="shared" si="0"/>
        <v>0</v>
      </c>
      <c r="I35" s="51"/>
      <c r="J35" s="255"/>
      <c r="K35" s="256"/>
    </row>
    <row r="36" spans="1:11" ht="12.75">
      <c r="A36" s="124" t="s">
        <v>57</v>
      </c>
      <c r="B36" s="117" t="s">
        <v>60</v>
      </c>
      <c r="C36" s="52" t="s">
        <v>20</v>
      </c>
      <c r="D36" s="117"/>
      <c r="E36" s="52"/>
      <c r="F36" s="110">
        <f>'DŹWIGI N07'!F36</f>
        <v>50000</v>
      </c>
      <c r="G36" s="110">
        <f>'DŹWIGI N07'!G36</f>
        <v>0</v>
      </c>
      <c r="H36" s="236">
        <f t="shared" si="0"/>
        <v>0</v>
      </c>
      <c r="I36" s="52"/>
      <c r="J36" s="259"/>
      <c r="K36" s="260"/>
    </row>
    <row r="37" spans="1:11" ht="13.5" thickBot="1">
      <c r="A37" s="72" t="s">
        <v>31</v>
      </c>
      <c r="B37" s="74" t="s">
        <v>60</v>
      </c>
      <c r="C37" s="73" t="s">
        <v>18</v>
      </c>
      <c r="D37" s="74"/>
      <c r="E37" s="73"/>
      <c r="F37" s="45">
        <f>'DŹWIGI N18'!F36</f>
        <v>50000</v>
      </c>
      <c r="G37" s="45">
        <f>'DŹWIGI N18'!G36</f>
        <v>0</v>
      </c>
      <c r="H37" s="237">
        <f t="shared" si="0"/>
        <v>0</v>
      </c>
      <c r="I37" s="73"/>
      <c r="J37" s="257"/>
      <c r="K37" s="258"/>
    </row>
    <row r="38" spans="1:11" ht="13.5" thickBot="1">
      <c r="A38" s="76"/>
      <c r="B38" s="77"/>
      <c r="C38" s="43"/>
      <c r="D38" s="78"/>
      <c r="E38" s="21"/>
      <c r="F38" s="75"/>
      <c r="G38" s="36"/>
      <c r="H38" s="21"/>
      <c r="I38" s="21"/>
      <c r="J38" s="78"/>
      <c r="K38" s="47"/>
    </row>
    <row r="39" spans="1:11" s="14" customFormat="1" ht="13.5" customHeight="1">
      <c r="A39" s="273" t="s">
        <v>34</v>
      </c>
      <c r="B39" s="274"/>
      <c r="C39" s="274"/>
      <c r="D39" s="274"/>
      <c r="E39" s="274"/>
      <c r="F39" s="44">
        <f>(SFR!F36+'N01'!F36+'N02'!F36+'N03'!F36+'N04'!F36+'N06'!F36+'N07'!F36+'N08'!F36+'N09'!F36+'N18'!F36+'GARAŻE N01'!F36+'GARAŻE N02'!F36+'GARAŻE N04'!F36+'GARAŻE N06'!F36+'DŹWIGI N01'!F36+'DŹWIGI N03'!F36+'DŹWIGI N04'!F36+'DŹWIGI N06'!F36+'DŹWIGI N07'!F36+'DŹWIGI N18'!F36)</f>
        <v>3384365</v>
      </c>
      <c r="G39" s="44">
        <f>(SFR!G36+'N01'!G36+'N02'!G36+'N03'!G36+'N04'!G36+'N06'!G36+'N07'!G36+'N08'!G36+'N09'!G36+'N18'!G36+'GARAŻE N01'!G36+'GARAŻE N02'!G36+'GARAŻE N04'!G36+'GARAŻE N06'!G36+'DŹWIGI N01'!G36+'DŹWIGI N03'!G36+'DŹWIGI N04'!G36+'DŹWIGI N06'!G36+'DŹWIGI N07'!G36+'DŹWIGI N18'!G36)</f>
        <v>0</v>
      </c>
      <c r="H39" s="275">
        <f>G39/F39</f>
        <v>0</v>
      </c>
      <c r="I39" s="276"/>
      <c r="J39" s="276"/>
      <c r="K39" s="91"/>
    </row>
    <row r="40" spans="1:11" s="14" customFormat="1" ht="13.5" customHeight="1">
      <c r="A40" s="109"/>
      <c r="B40" s="261" t="s">
        <v>4</v>
      </c>
      <c r="C40" s="262"/>
      <c r="D40" s="263"/>
      <c r="E40" s="264"/>
      <c r="F40" s="137">
        <f>(SFR!F37+'N01'!F37+'N02'!F37+'N03'!F37+'N04'!F37+'N06'!F37+'N07'!F37+'N08'!F37+'N09'!F37+'N18'!F37+'GARAŻE N01'!F37+'GARAŻE N02'!F37+'GARAŻE N04'!F37+'GARAŻE N06'!F37+'DŹWIGI N01'!F37+'DŹWIGI N03'!F37+'DŹWIGI N04'!F37+'DŹWIGI N06'!F37+'DŹWIGI N07'!F37+'DŹWIGI N18'!F37)</f>
        <v>375000</v>
      </c>
      <c r="G40" s="137">
        <f>(SFR!G37+'N01'!G37+'N02'!G37+'N03'!G37+'N04'!G37+'N06'!G37+'N07'!G37+'N08'!G37+'N09'!G37+'N18'!G37+'GARAŻE N01'!G37+'GARAŻE N02'!G37+'GARAŻE N04'!G37+'GARAŻE N06'!G37+'DŹWIGI N01'!G37+'DŹWIGI N03'!G37+'DŹWIGI N04'!G37+'DŹWIGI N06'!G37+'DŹWIGI N07'!G37+'DŹWIGI N18'!G37)</f>
        <v>0</v>
      </c>
      <c r="H40" s="265">
        <f>G40/F40</f>
        <v>0</v>
      </c>
      <c r="I40" s="266"/>
      <c r="J40" s="266"/>
      <c r="K40" s="55"/>
    </row>
    <row r="41" spans="1:11" s="14" customFormat="1" ht="13.5" customHeight="1">
      <c r="A41" s="109"/>
      <c r="B41" s="281" t="s">
        <v>3</v>
      </c>
      <c r="C41" s="281"/>
      <c r="D41" s="282"/>
      <c r="E41" s="282"/>
      <c r="F41" s="42">
        <f>F39-F40</f>
        <v>3009365</v>
      </c>
      <c r="G41" s="42">
        <f>G39-G40</f>
        <v>0</v>
      </c>
      <c r="H41" s="265">
        <f>G41/F41</f>
        <v>0</v>
      </c>
      <c r="I41" s="266"/>
      <c r="J41" s="266"/>
      <c r="K41" s="35"/>
    </row>
    <row r="42" spans="1:11" s="14" customFormat="1" ht="13.5" customHeight="1" thickBot="1">
      <c r="A42" s="269" t="s">
        <v>120</v>
      </c>
      <c r="B42" s="270"/>
      <c r="C42" s="270"/>
      <c r="D42" s="270"/>
      <c r="E42" s="270"/>
      <c r="F42" s="46">
        <f>F16-F39</f>
        <v>696978.6719999998</v>
      </c>
      <c r="G42" s="46">
        <f>G16-G39</f>
        <v>0</v>
      </c>
      <c r="H42" s="271">
        <f>G42/F42</f>
        <v>0</v>
      </c>
      <c r="I42" s="272"/>
      <c r="J42" s="272"/>
      <c r="K42" s="54"/>
    </row>
    <row r="43" ht="12.75">
      <c r="K43" s="138"/>
    </row>
    <row r="44" spans="3:11" ht="12.75">
      <c r="C44" t="s">
        <v>79</v>
      </c>
      <c r="H44" s="184"/>
      <c r="K44" s="138" t="s">
        <v>81</v>
      </c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52">
    <mergeCell ref="A3:K3"/>
    <mergeCell ref="A4:K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9:K9"/>
    <mergeCell ref="A11:E11"/>
    <mergeCell ref="A12:E12"/>
    <mergeCell ref="H11:K12"/>
    <mergeCell ref="J6:K7"/>
    <mergeCell ref="A15:E15"/>
    <mergeCell ref="A13:E13"/>
    <mergeCell ref="H13:J13"/>
    <mergeCell ref="A14:E14"/>
    <mergeCell ref="H14:J14"/>
    <mergeCell ref="H15:K15"/>
    <mergeCell ref="A42:E42"/>
    <mergeCell ref="H42:J42"/>
    <mergeCell ref="A39:E39"/>
    <mergeCell ref="H39:J39"/>
    <mergeCell ref="A16:E16"/>
    <mergeCell ref="H16:J16"/>
    <mergeCell ref="H41:J41"/>
    <mergeCell ref="B41:E41"/>
    <mergeCell ref="J20:K20"/>
    <mergeCell ref="J27:K27"/>
    <mergeCell ref="B40:E40"/>
    <mergeCell ref="H40:J40"/>
    <mergeCell ref="J21:K21"/>
    <mergeCell ref="J19:K19"/>
    <mergeCell ref="J18:K18"/>
    <mergeCell ref="J28:K28"/>
    <mergeCell ref="J22:K22"/>
    <mergeCell ref="J26:K26"/>
    <mergeCell ref="J25:K25"/>
    <mergeCell ref="J24:K24"/>
    <mergeCell ref="J23:K23"/>
    <mergeCell ref="J34:K34"/>
    <mergeCell ref="J35:K35"/>
    <mergeCell ref="J29:K29"/>
    <mergeCell ref="J37:K37"/>
    <mergeCell ref="J30:K30"/>
    <mergeCell ref="J31:K31"/>
    <mergeCell ref="J32:K32"/>
    <mergeCell ref="J33:K33"/>
    <mergeCell ref="J36:K36"/>
  </mergeCells>
  <printOptions horizontalCentered="1"/>
  <pageMargins left="0" right="0" top="0" bottom="0" header="0" footer="0"/>
  <pageSetup horizontalDpi="600" verticalDpi="600" orientation="landscape" paperSize="9" scale="9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150" zoomScaleNormal="150" zoomScalePageLayoutView="0" workbookViewId="0" topLeftCell="A1">
      <selection activeCell="C26" sqref="C26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182</v>
      </c>
      <c r="I2" s="10"/>
      <c r="J2" s="10"/>
      <c r="K2" s="10"/>
    </row>
    <row r="3" spans="1:12" ht="12.75" customHeight="1">
      <c r="A3" s="305" t="s">
        <v>145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8"/>
    </row>
    <row r="4" spans="1:11" ht="12.75" customHeight="1">
      <c r="A4" s="305" t="s">
        <v>133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7" t="s">
        <v>9</v>
      </c>
      <c r="B6" s="291" t="s">
        <v>0</v>
      </c>
      <c r="C6" s="291" t="s">
        <v>1</v>
      </c>
      <c r="D6" s="291" t="s">
        <v>10</v>
      </c>
      <c r="E6" s="291" t="s">
        <v>11</v>
      </c>
      <c r="F6" s="291" t="s">
        <v>122</v>
      </c>
      <c r="G6" s="309" t="s">
        <v>12</v>
      </c>
      <c r="H6" s="291" t="s">
        <v>13</v>
      </c>
      <c r="I6" s="291" t="s">
        <v>14</v>
      </c>
      <c r="J6" s="291" t="s">
        <v>15</v>
      </c>
      <c r="K6" s="311" t="s">
        <v>2</v>
      </c>
    </row>
    <row r="7" spans="1:11" ht="13.5" thickBot="1">
      <c r="A7" s="308"/>
      <c r="B7" s="292"/>
      <c r="C7" s="292"/>
      <c r="D7" s="292"/>
      <c r="E7" s="292"/>
      <c r="F7" s="292"/>
      <c r="G7" s="310"/>
      <c r="H7" s="292"/>
      <c r="I7" s="292"/>
      <c r="J7" s="292"/>
      <c r="K7" s="312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3" t="s">
        <v>48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s="14" customFormat="1" ht="12.75" customHeight="1" thickBot="1">
      <c r="A10" s="15"/>
      <c r="B10" s="16"/>
      <c r="C10" s="16" t="s">
        <v>16</v>
      </c>
      <c r="D10" s="17">
        <v>3673.8</v>
      </c>
      <c r="E10" s="18" t="s">
        <v>6</v>
      </c>
      <c r="F10" s="19"/>
      <c r="G10" s="127"/>
      <c r="H10" s="11" t="s">
        <v>8</v>
      </c>
      <c r="I10" s="12">
        <v>1.5</v>
      </c>
      <c r="J10" s="13" t="s">
        <v>7</v>
      </c>
      <c r="K10" s="20"/>
    </row>
    <row r="11" spans="1:11" s="14" customFormat="1" ht="13.5" customHeight="1">
      <c r="A11" s="273" t="s">
        <v>134</v>
      </c>
      <c r="B11" s="274"/>
      <c r="C11" s="274"/>
      <c r="D11" s="274"/>
      <c r="E11" s="274"/>
      <c r="F11" s="44">
        <v>30000</v>
      </c>
      <c r="G11" s="44">
        <v>0</v>
      </c>
      <c r="H11" s="319"/>
      <c r="I11" s="316"/>
      <c r="J11" s="316"/>
      <c r="K11" s="320"/>
    </row>
    <row r="12" spans="1:11" s="14" customFormat="1" ht="13.5" customHeight="1">
      <c r="A12" s="283" t="s">
        <v>26</v>
      </c>
      <c r="B12" s="284"/>
      <c r="C12" s="284"/>
      <c r="D12" s="284"/>
      <c r="E12" s="284"/>
      <c r="F12" s="41">
        <f>D10*I10*12</f>
        <v>66128.40000000001</v>
      </c>
      <c r="G12" s="229">
        <v>0</v>
      </c>
      <c r="H12" s="287"/>
      <c r="I12" s="288"/>
      <c r="J12" s="288"/>
      <c r="K12" s="53"/>
    </row>
    <row r="13" spans="1:11" s="14" customFormat="1" ht="13.5" customHeight="1">
      <c r="A13" s="283" t="s">
        <v>32</v>
      </c>
      <c r="B13" s="284"/>
      <c r="C13" s="284"/>
      <c r="D13" s="284"/>
      <c r="E13" s="284"/>
      <c r="F13" s="41">
        <f>-(D10*12*0)</f>
        <v>0</v>
      </c>
      <c r="G13" s="41">
        <v>0</v>
      </c>
      <c r="H13" s="287"/>
      <c r="I13" s="288"/>
      <c r="J13" s="288"/>
      <c r="K13" s="53"/>
    </row>
    <row r="14" spans="1:11" s="40" customFormat="1" ht="12.75" customHeight="1">
      <c r="A14" s="285" t="s">
        <v>36</v>
      </c>
      <c r="B14" s="286"/>
      <c r="C14" s="286"/>
      <c r="D14" s="286"/>
      <c r="E14" s="286"/>
      <c r="F14" s="41">
        <v>0</v>
      </c>
      <c r="G14" s="41">
        <v>0</v>
      </c>
      <c r="H14" s="287"/>
      <c r="I14" s="288"/>
      <c r="J14" s="288"/>
      <c r="K14" s="53"/>
    </row>
    <row r="15" spans="1:11" s="14" customFormat="1" ht="13.5" customHeight="1">
      <c r="A15" s="283" t="s">
        <v>77</v>
      </c>
      <c r="B15" s="284"/>
      <c r="C15" s="284"/>
      <c r="D15" s="284"/>
      <c r="E15" s="284"/>
      <c r="F15" s="41">
        <v>0</v>
      </c>
      <c r="G15" s="41">
        <v>0</v>
      </c>
      <c r="H15" s="287"/>
      <c r="I15" s="288"/>
      <c r="J15" s="288"/>
      <c r="K15" s="53"/>
    </row>
    <row r="16" spans="1:11" s="39" customFormat="1" ht="12.75" customHeight="1" thickBot="1">
      <c r="A16" s="277" t="s">
        <v>110</v>
      </c>
      <c r="B16" s="278"/>
      <c r="C16" s="278"/>
      <c r="D16" s="278"/>
      <c r="E16" s="278"/>
      <c r="F16" s="45">
        <f>F11+F12+F13+F14+F15</f>
        <v>96128.40000000001</v>
      </c>
      <c r="G16" s="45">
        <v>0</v>
      </c>
      <c r="H16" s="279"/>
      <c r="I16" s="280"/>
      <c r="J16" s="280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112">
        <v>1</v>
      </c>
      <c r="B18" s="85" t="s">
        <v>170</v>
      </c>
      <c r="C18" s="94" t="s">
        <v>136</v>
      </c>
      <c r="D18" s="87">
        <v>116</v>
      </c>
      <c r="E18" s="87"/>
      <c r="F18" s="70">
        <f>D18*95</f>
        <v>11020</v>
      </c>
      <c r="G18" s="194"/>
      <c r="H18" s="69"/>
      <c r="I18" s="87"/>
      <c r="J18" s="246" t="s">
        <v>3</v>
      </c>
      <c r="K18" s="90"/>
    </row>
    <row r="19" spans="1:11" ht="12.75">
      <c r="A19" s="29">
        <v>2</v>
      </c>
      <c r="B19" s="30" t="s">
        <v>171</v>
      </c>
      <c r="C19" s="30" t="s">
        <v>136</v>
      </c>
      <c r="D19" s="2">
        <v>138</v>
      </c>
      <c r="E19" s="2"/>
      <c r="F19" s="64">
        <f>D19*95</f>
        <v>13110</v>
      </c>
      <c r="G19" s="187"/>
      <c r="H19" s="66"/>
      <c r="I19" s="129"/>
      <c r="J19" s="245" t="s">
        <v>3</v>
      </c>
      <c r="K19" s="224"/>
    </row>
    <row r="20" spans="1:11" ht="12.75">
      <c r="A20" s="29">
        <v>3</v>
      </c>
      <c r="B20" s="30" t="s">
        <v>173</v>
      </c>
      <c r="C20" s="22" t="s">
        <v>172</v>
      </c>
      <c r="D20" s="4"/>
      <c r="E20" s="4"/>
      <c r="F20" s="31">
        <v>100000</v>
      </c>
      <c r="G20" s="186"/>
      <c r="H20" s="4"/>
      <c r="I20" s="4"/>
      <c r="J20" s="4" t="s">
        <v>3</v>
      </c>
      <c r="K20" s="178"/>
    </row>
    <row r="21" spans="1:11" ht="12.75">
      <c r="A21" s="29">
        <v>4</v>
      </c>
      <c r="B21" s="30" t="s">
        <v>58</v>
      </c>
      <c r="C21" s="22" t="s">
        <v>19</v>
      </c>
      <c r="D21" s="2"/>
      <c r="E21" s="2"/>
      <c r="F21" s="3">
        <v>20000</v>
      </c>
      <c r="G21" s="187"/>
      <c r="H21" s="66"/>
      <c r="I21" s="2"/>
      <c r="J21" s="245" t="s">
        <v>4</v>
      </c>
      <c r="K21" s="178"/>
    </row>
    <row r="22" spans="1:11" ht="12.75">
      <c r="A22" s="29">
        <v>5</v>
      </c>
      <c r="B22" s="170"/>
      <c r="C22" s="170"/>
      <c r="D22" s="148"/>
      <c r="E22" s="148"/>
      <c r="F22" s="145"/>
      <c r="G22" s="188"/>
      <c r="H22" s="148"/>
      <c r="I22" s="148"/>
      <c r="J22" s="148"/>
      <c r="K22" s="178"/>
    </row>
    <row r="23" spans="1:11" ht="12.75">
      <c r="A23" s="29">
        <v>6</v>
      </c>
      <c r="B23" s="170"/>
      <c r="C23" s="170"/>
      <c r="D23" s="148"/>
      <c r="E23" s="148"/>
      <c r="F23" s="145"/>
      <c r="G23" s="188"/>
      <c r="H23" s="148"/>
      <c r="I23" s="148"/>
      <c r="J23" s="147"/>
      <c r="K23" s="178"/>
    </row>
    <row r="24" spans="1:11" ht="12.75">
      <c r="A24" s="28">
        <v>7</v>
      </c>
      <c r="B24" s="170"/>
      <c r="C24" s="144"/>
      <c r="D24" s="152"/>
      <c r="E24" s="92"/>
      <c r="F24" s="153"/>
      <c r="G24" s="192"/>
      <c r="H24" s="148"/>
      <c r="I24" s="148"/>
      <c r="J24" s="152"/>
      <c r="K24" s="179"/>
    </row>
    <row r="25" spans="1:11" ht="12.75">
      <c r="A25" s="28">
        <v>8</v>
      </c>
      <c r="B25" s="146"/>
      <c r="C25" s="167"/>
      <c r="D25" s="147"/>
      <c r="E25" s="148"/>
      <c r="F25" s="149"/>
      <c r="G25" s="188"/>
      <c r="H25" s="148"/>
      <c r="I25" s="148"/>
      <c r="J25" s="152"/>
      <c r="K25" s="179"/>
    </row>
    <row r="26" spans="1:11" ht="12.75">
      <c r="A26" s="28">
        <v>9</v>
      </c>
      <c r="B26" s="146"/>
      <c r="C26" s="167"/>
      <c r="D26" s="147"/>
      <c r="E26" s="148"/>
      <c r="F26" s="149"/>
      <c r="G26" s="145"/>
      <c r="H26" s="148"/>
      <c r="I26" s="148"/>
      <c r="J26" s="147"/>
      <c r="K26" s="179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3" t="s">
        <v>114</v>
      </c>
      <c r="B36" s="274"/>
      <c r="C36" s="274"/>
      <c r="D36" s="274"/>
      <c r="E36" s="274"/>
      <c r="F36" s="44">
        <f>SUM(F18:F34)</f>
        <v>144130</v>
      </c>
      <c r="G36" s="44">
        <f>SUM(G18:G34)</f>
        <v>0</v>
      </c>
      <c r="H36" s="315"/>
      <c r="I36" s="316"/>
      <c r="J36" s="316"/>
      <c r="K36" s="91"/>
    </row>
    <row r="37" spans="1:11" s="14" customFormat="1" ht="13.5" customHeight="1">
      <c r="A37" s="109"/>
      <c r="B37" s="261" t="s">
        <v>4</v>
      </c>
      <c r="C37" s="262"/>
      <c r="D37" s="263"/>
      <c r="E37" s="264"/>
      <c r="F37" s="42">
        <f>F21</f>
        <v>20000</v>
      </c>
      <c r="G37" s="42">
        <f>G18</f>
        <v>0</v>
      </c>
      <c r="H37" s="313"/>
      <c r="I37" s="314"/>
      <c r="J37" s="314"/>
      <c r="K37" s="55"/>
    </row>
    <row r="38" spans="1:11" s="14" customFormat="1" ht="13.5" customHeight="1">
      <c r="A38" s="109"/>
      <c r="B38" s="281" t="s">
        <v>3</v>
      </c>
      <c r="C38" s="281"/>
      <c r="D38" s="282"/>
      <c r="E38" s="282"/>
      <c r="F38" s="42">
        <f>F36-F37</f>
        <v>124130</v>
      </c>
      <c r="G38" s="42">
        <f>G36-G37</f>
        <v>0</v>
      </c>
      <c r="H38" s="317"/>
      <c r="I38" s="318"/>
      <c r="J38" s="318"/>
      <c r="K38" s="35"/>
    </row>
    <row r="39" spans="1:11" s="14" customFormat="1" ht="13.5" customHeight="1" thickBot="1">
      <c r="A39" s="269" t="s">
        <v>121</v>
      </c>
      <c r="B39" s="270"/>
      <c r="C39" s="270"/>
      <c r="D39" s="270"/>
      <c r="E39" s="270"/>
      <c r="F39" s="46">
        <f>F16-F36</f>
        <v>-48001.59999999999</v>
      </c>
      <c r="G39" s="46">
        <f>G16-G36</f>
        <v>0</v>
      </c>
      <c r="H39" s="279"/>
      <c r="I39" s="280"/>
      <c r="J39" s="280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90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  <mergeCell ref="A9:K9"/>
    <mergeCell ref="A11:E11"/>
    <mergeCell ref="I6:I7"/>
    <mergeCell ref="E6:E7"/>
    <mergeCell ref="G6:G7"/>
    <mergeCell ref="H11:K11"/>
    <mergeCell ref="H39:J39"/>
    <mergeCell ref="B37:E37"/>
    <mergeCell ref="H37:J37"/>
    <mergeCell ref="B38:E38"/>
    <mergeCell ref="H12:J12"/>
    <mergeCell ref="A12:E12"/>
    <mergeCell ref="H38:J38"/>
    <mergeCell ref="A39:E39"/>
    <mergeCell ref="A16:E16"/>
    <mergeCell ref="H16:J16"/>
    <mergeCell ref="H36:J36"/>
    <mergeCell ref="A36:E36"/>
    <mergeCell ref="A13:E13"/>
    <mergeCell ref="H13:J13"/>
    <mergeCell ref="H15:J15"/>
    <mergeCell ref="A15:E15"/>
    <mergeCell ref="A14:E14"/>
    <mergeCell ref="H14:J14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A1" sqref="A1:K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182</v>
      </c>
      <c r="I2" s="10"/>
      <c r="J2" s="10"/>
      <c r="K2" s="10"/>
    </row>
    <row r="3" spans="1:12" ht="12.75" customHeight="1">
      <c r="A3" s="305" t="s">
        <v>145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8"/>
    </row>
    <row r="4" spans="1:11" ht="12.75" customHeight="1">
      <c r="A4" s="305" t="s">
        <v>133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7" t="s">
        <v>9</v>
      </c>
      <c r="B6" s="291" t="s">
        <v>0</v>
      </c>
      <c r="C6" s="291" t="s">
        <v>1</v>
      </c>
      <c r="D6" s="291" t="s">
        <v>10</v>
      </c>
      <c r="E6" s="291" t="s">
        <v>11</v>
      </c>
      <c r="F6" s="291" t="s">
        <v>122</v>
      </c>
      <c r="G6" s="309" t="s">
        <v>12</v>
      </c>
      <c r="H6" s="291" t="s">
        <v>13</v>
      </c>
      <c r="I6" s="291" t="s">
        <v>14</v>
      </c>
      <c r="J6" s="291" t="s">
        <v>15</v>
      </c>
      <c r="K6" s="311" t="s">
        <v>2</v>
      </c>
    </row>
    <row r="7" spans="1:11" ht="13.5" thickBot="1">
      <c r="A7" s="308"/>
      <c r="B7" s="292"/>
      <c r="C7" s="292"/>
      <c r="D7" s="292"/>
      <c r="E7" s="292"/>
      <c r="F7" s="292"/>
      <c r="G7" s="310"/>
      <c r="H7" s="292"/>
      <c r="I7" s="292"/>
      <c r="J7" s="292"/>
      <c r="K7" s="312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3" t="s">
        <v>49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s="14" customFormat="1" ht="12.75" customHeight="1" thickBot="1">
      <c r="A10" s="15"/>
      <c r="B10" s="16"/>
      <c r="C10" s="16" t="s">
        <v>16</v>
      </c>
      <c r="D10" s="17">
        <v>5630.5</v>
      </c>
      <c r="E10" s="18" t="s">
        <v>6</v>
      </c>
      <c r="F10" s="19"/>
      <c r="G10" s="127"/>
      <c r="H10" s="11" t="s">
        <v>8</v>
      </c>
      <c r="I10" s="12">
        <v>2.5</v>
      </c>
      <c r="J10" s="13" t="s">
        <v>7</v>
      </c>
      <c r="K10" s="20"/>
    </row>
    <row r="11" spans="1:11" s="14" customFormat="1" ht="13.5" customHeight="1">
      <c r="A11" s="273" t="s">
        <v>134</v>
      </c>
      <c r="B11" s="274"/>
      <c r="C11" s="274"/>
      <c r="D11" s="274"/>
      <c r="E11" s="274"/>
      <c r="F11" s="44">
        <v>-80000</v>
      </c>
      <c r="G11" s="44">
        <v>0</v>
      </c>
      <c r="H11" s="319"/>
      <c r="I11" s="316"/>
      <c r="J11" s="316"/>
      <c r="K11" s="320"/>
    </row>
    <row r="12" spans="1:11" s="14" customFormat="1" ht="13.5" customHeight="1">
      <c r="A12" s="283" t="s">
        <v>26</v>
      </c>
      <c r="B12" s="284"/>
      <c r="C12" s="284"/>
      <c r="D12" s="284"/>
      <c r="E12" s="284"/>
      <c r="F12" s="41">
        <f>D10*I10*12</f>
        <v>168915</v>
      </c>
      <c r="G12" s="229">
        <v>0</v>
      </c>
      <c r="H12" s="287"/>
      <c r="I12" s="288"/>
      <c r="J12" s="288"/>
      <c r="K12" s="53"/>
    </row>
    <row r="13" spans="1:11" s="14" customFormat="1" ht="13.5" customHeight="1">
      <c r="A13" s="283" t="s">
        <v>32</v>
      </c>
      <c r="B13" s="284"/>
      <c r="C13" s="284"/>
      <c r="D13" s="284"/>
      <c r="E13" s="284"/>
      <c r="F13" s="41">
        <f>-(D10*12*0)</f>
        <v>0</v>
      </c>
      <c r="G13" s="41">
        <v>0</v>
      </c>
      <c r="H13" s="287"/>
      <c r="I13" s="288"/>
      <c r="J13" s="288"/>
      <c r="K13" s="53"/>
    </row>
    <row r="14" spans="1:11" s="40" customFormat="1" ht="12.75" customHeight="1">
      <c r="A14" s="285" t="s">
        <v>36</v>
      </c>
      <c r="B14" s="286"/>
      <c r="C14" s="286"/>
      <c r="D14" s="286"/>
      <c r="E14" s="286"/>
      <c r="F14" s="41">
        <v>0</v>
      </c>
      <c r="G14" s="41">
        <v>0</v>
      </c>
      <c r="H14" s="287"/>
      <c r="I14" s="288"/>
      <c r="J14" s="288"/>
      <c r="K14" s="53"/>
    </row>
    <row r="15" spans="1:11" s="14" customFormat="1" ht="13.5" customHeight="1">
      <c r="A15" s="283" t="s">
        <v>77</v>
      </c>
      <c r="B15" s="284"/>
      <c r="C15" s="284"/>
      <c r="D15" s="284"/>
      <c r="E15" s="284"/>
      <c r="F15" s="41">
        <v>0</v>
      </c>
      <c r="G15" s="41">
        <v>0</v>
      </c>
      <c r="H15" s="287"/>
      <c r="I15" s="288"/>
      <c r="J15" s="288"/>
      <c r="K15" s="53"/>
    </row>
    <row r="16" spans="1:11" s="39" customFormat="1" ht="12.75" customHeight="1" thickBot="1">
      <c r="A16" s="277" t="s">
        <v>110</v>
      </c>
      <c r="B16" s="278"/>
      <c r="C16" s="278"/>
      <c r="D16" s="278"/>
      <c r="E16" s="278"/>
      <c r="F16" s="45">
        <f>F11+F12+F13+F14+F15</f>
        <v>88915</v>
      </c>
      <c r="G16" s="45">
        <v>0</v>
      </c>
      <c r="H16" s="279"/>
      <c r="I16" s="280"/>
      <c r="J16" s="280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93">
        <v>1</v>
      </c>
      <c r="B18" s="85" t="s">
        <v>18</v>
      </c>
      <c r="C18" s="94" t="s">
        <v>157</v>
      </c>
      <c r="D18" s="89" t="s">
        <v>158</v>
      </c>
      <c r="E18" s="89"/>
      <c r="F18" s="95">
        <v>60000</v>
      </c>
      <c r="G18" s="191"/>
      <c r="H18" s="114"/>
      <c r="I18" s="89"/>
      <c r="J18" s="238" t="s">
        <v>3</v>
      </c>
      <c r="K18" s="199"/>
    </row>
    <row r="19" spans="1:11" ht="12.75">
      <c r="A19" s="23">
        <v>2</v>
      </c>
      <c r="B19" s="22" t="s">
        <v>18</v>
      </c>
      <c r="C19" s="22" t="s">
        <v>178</v>
      </c>
      <c r="D19" s="2" t="s">
        <v>180</v>
      </c>
      <c r="E19" s="2"/>
      <c r="F19" s="3">
        <v>50000</v>
      </c>
      <c r="G19" s="187"/>
      <c r="H19" s="66"/>
      <c r="I19" s="2"/>
      <c r="J19" s="245" t="s">
        <v>3</v>
      </c>
      <c r="K19" s="254" t="s">
        <v>179</v>
      </c>
    </row>
    <row r="20" spans="1:11" s="119" customFormat="1" ht="12.75">
      <c r="A20" s="116">
        <v>3</v>
      </c>
      <c r="B20" s="22" t="s">
        <v>18</v>
      </c>
      <c r="C20" s="22" t="s">
        <v>19</v>
      </c>
      <c r="D20" s="2"/>
      <c r="E20" s="2"/>
      <c r="F20" s="3">
        <v>20000</v>
      </c>
      <c r="G20" s="187"/>
      <c r="H20" s="66"/>
      <c r="I20" s="2"/>
      <c r="J20" s="245" t="s">
        <v>4</v>
      </c>
      <c r="K20" s="181"/>
    </row>
    <row r="21" spans="1:11" ht="12.75">
      <c r="A21" s="29">
        <v>4</v>
      </c>
      <c r="B21" s="170"/>
      <c r="C21" s="170"/>
      <c r="D21" s="92"/>
      <c r="E21" s="92"/>
      <c r="F21" s="161"/>
      <c r="G21" s="189"/>
      <c r="H21" s="148"/>
      <c r="I21" s="92"/>
      <c r="J21" s="92"/>
      <c r="K21" s="178"/>
    </row>
    <row r="22" spans="1:11" ht="12.75">
      <c r="A22" s="29">
        <v>5</v>
      </c>
      <c r="B22" s="170"/>
      <c r="C22" s="167"/>
      <c r="D22" s="148"/>
      <c r="E22" s="148"/>
      <c r="F22" s="145"/>
      <c r="G22" s="190"/>
      <c r="H22" s="92"/>
      <c r="I22" s="172"/>
      <c r="J22" s="182"/>
      <c r="K22" s="178"/>
    </row>
    <row r="23" spans="1:11" ht="12.75">
      <c r="A23" s="29">
        <v>6</v>
      </c>
      <c r="B23" s="170"/>
      <c r="C23" s="170"/>
      <c r="D23" s="148"/>
      <c r="E23" s="148"/>
      <c r="F23" s="145"/>
      <c r="G23" s="190"/>
      <c r="H23" s="92"/>
      <c r="I23" s="148"/>
      <c r="J23" s="147"/>
      <c r="K23" s="178"/>
    </row>
    <row r="24" spans="1:11" ht="12.75">
      <c r="A24" s="28">
        <v>7</v>
      </c>
      <c r="B24" s="168"/>
      <c r="C24" s="144"/>
      <c r="D24" s="152"/>
      <c r="E24" s="92"/>
      <c r="F24" s="153"/>
      <c r="G24" s="153"/>
      <c r="H24" s="92"/>
      <c r="I24" s="92"/>
      <c r="J24" s="152"/>
      <c r="K24" s="179"/>
    </row>
    <row r="25" spans="1:11" ht="12.75">
      <c r="A25" s="28">
        <v>8</v>
      </c>
      <c r="B25" s="146"/>
      <c r="C25" s="167"/>
      <c r="D25" s="147"/>
      <c r="E25" s="148"/>
      <c r="F25" s="149"/>
      <c r="G25" s="149"/>
      <c r="H25" s="148"/>
      <c r="I25" s="148"/>
      <c r="J25" s="152"/>
      <c r="K25" s="179"/>
    </row>
    <row r="26" spans="1:11" ht="12.75">
      <c r="A26" s="28">
        <v>9</v>
      </c>
      <c r="B26" s="146"/>
      <c r="C26" s="167"/>
      <c r="D26" s="147"/>
      <c r="E26" s="148"/>
      <c r="F26" s="149"/>
      <c r="G26" s="149"/>
      <c r="H26" s="148"/>
      <c r="I26" s="148"/>
      <c r="J26" s="147"/>
      <c r="K26" s="179"/>
    </row>
    <row r="27" spans="1:11" ht="12.75">
      <c r="A27" s="28">
        <v>10</v>
      </c>
      <c r="B27" s="146"/>
      <c r="C27" s="167"/>
      <c r="D27" s="147"/>
      <c r="E27" s="148"/>
      <c r="F27" s="149"/>
      <c r="G27" s="149"/>
      <c r="H27" s="148"/>
      <c r="I27" s="148"/>
      <c r="J27" s="147"/>
      <c r="K27" s="179"/>
    </row>
    <row r="28" spans="1:11" ht="12.75">
      <c r="A28" s="28">
        <v>11</v>
      </c>
      <c r="B28" s="50"/>
      <c r="C28" s="52"/>
      <c r="D28" s="34"/>
      <c r="E28" s="4"/>
      <c r="F28" s="63"/>
      <c r="G28" s="63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63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63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63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63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64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6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3" t="s">
        <v>114</v>
      </c>
      <c r="B36" s="274"/>
      <c r="C36" s="274"/>
      <c r="D36" s="274"/>
      <c r="E36" s="274"/>
      <c r="F36" s="44">
        <f>SUM(F18:F34)</f>
        <v>130000</v>
      </c>
      <c r="G36" s="44">
        <f>SUM(G18:G34)</f>
        <v>0</v>
      </c>
      <c r="H36" s="315"/>
      <c r="I36" s="316"/>
      <c r="J36" s="316"/>
      <c r="K36" s="91"/>
    </row>
    <row r="37" spans="1:11" s="14" customFormat="1" ht="13.5" customHeight="1">
      <c r="A37" s="109"/>
      <c r="B37" s="261" t="s">
        <v>4</v>
      </c>
      <c r="C37" s="262"/>
      <c r="D37" s="263"/>
      <c r="E37" s="264"/>
      <c r="F37" s="42">
        <f>F20</f>
        <v>20000</v>
      </c>
      <c r="G37" s="42">
        <f>G19</f>
        <v>0</v>
      </c>
      <c r="H37" s="313"/>
      <c r="I37" s="314"/>
      <c r="J37" s="314"/>
      <c r="K37" s="55"/>
    </row>
    <row r="38" spans="1:11" s="14" customFormat="1" ht="13.5" customHeight="1">
      <c r="A38" s="109"/>
      <c r="B38" s="281" t="s">
        <v>3</v>
      </c>
      <c r="C38" s="281"/>
      <c r="D38" s="282"/>
      <c r="E38" s="282"/>
      <c r="F38" s="42">
        <f>F36-F37</f>
        <v>110000</v>
      </c>
      <c r="G38" s="42">
        <f>G36-G37</f>
        <v>0</v>
      </c>
      <c r="H38" s="317"/>
      <c r="I38" s="318"/>
      <c r="J38" s="318"/>
      <c r="K38" s="35"/>
    </row>
    <row r="39" spans="1:11" s="14" customFormat="1" ht="13.5" customHeight="1" thickBot="1">
      <c r="A39" s="269" t="s">
        <v>121</v>
      </c>
      <c r="B39" s="270"/>
      <c r="C39" s="270"/>
      <c r="D39" s="270"/>
      <c r="E39" s="270"/>
      <c r="F39" s="46">
        <f>F16-F36</f>
        <v>-41085</v>
      </c>
      <c r="G39" s="46">
        <f>G16-G36</f>
        <v>0</v>
      </c>
      <c r="H39" s="279"/>
      <c r="I39" s="280"/>
      <c r="J39" s="280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91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  <mergeCell ref="A9:K9"/>
    <mergeCell ref="A11:E11"/>
    <mergeCell ref="I6:I7"/>
    <mergeCell ref="E6:E7"/>
    <mergeCell ref="G6:G7"/>
    <mergeCell ref="H11:K11"/>
    <mergeCell ref="H39:J39"/>
    <mergeCell ref="B37:E37"/>
    <mergeCell ref="H37:J37"/>
    <mergeCell ref="B38:E38"/>
    <mergeCell ref="H12:J12"/>
    <mergeCell ref="A12:E12"/>
    <mergeCell ref="H38:J38"/>
    <mergeCell ref="A39:E39"/>
    <mergeCell ref="A16:E16"/>
    <mergeCell ref="H16:J16"/>
    <mergeCell ref="H36:J36"/>
    <mergeCell ref="A36:E36"/>
    <mergeCell ref="A13:E13"/>
    <mergeCell ref="H13:J13"/>
    <mergeCell ref="H15:J15"/>
    <mergeCell ref="A15:E15"/>
    <mergeCell ref="A14:E14"/>
    <mergeCell ref="H14:J14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A1" sqref="A1:K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182</v>
      </c>
      <c r="I2" s="10"/>
      <c r="J2" s="10"/>
      <c r="K2" s="10"/>
    </row>
    <row r="3" spans="1:12" ht="12.75" customHeight="1">
      <c r="A3" s="305" t="s">
        <v>145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8"/>
    </row>
    <row r="4" spans="1:11" ht="12.75" customHeight="1">
      <c r="A4" s="305" t="s">
        <v>133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7" t="s">
        <v>9</v>
      </c>
      <c r="B6" s="291" t="s">
        <v>0</v>
      </c>
      <c r="C6" s="291" t="s">
        <v>1</v>
      </c>
      <c r="D6" s="291" t="s">
        <v>10</v>
      </c>
      <c r="E6" s="291" t="s">
        <v>11</v>
      </c>
      <c r="F6" s="291" t="s">
        <v>122</v>
      </c>
      <c r="G6" s="309" t="s">
        <v>12</v>
      </c>
      <c r="H6" s="291" t="s">
        <v>13</v>
      </c>
      <c r="I6" s="291" t="s">
        <v>14</v>
      </c>
      <c r="J6" s="291" t="s">
        <v>15</v>
      </c>
      <c r="K6" s="311" t="s">
        <v>2</v>
      </c>
    </row>
    <row r="7" spans="1:11" ht="13.5" thickBot="1">
      <c r="A7" s="308"/>
      <c r="B7" s="292"/>
      <c r="C7" s="292"/>
      <c r="D7" s="292"/>
      <c r="E7" s="292"/>
      <c r="F7" s="292"/>
      <c r="G7" s="310"/>
      <c r="H7" s="292"/>
      <c r="I7" s="292"/>
      <c r="J7" s="292"/>
      <c r="K7" s="312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3" t="s">
        <v>73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s="14" customFormat="1" ht="12.75" customHeight="1" thickBot="1">
      <c r="A10" s="15"/>
      <c r="B10" s="16"/>
      <c r="C10" s="16" t="s">
        <v>38</v>
      </c>
      <c r="D10" s="17">
        <v>751.9</v>
      </c>
      <c r="E10" s="18" t="s">
        <v>6</v>
      </c>
      <c r="F10" s="19"/>
      <c r="G10" s="127"/>
      <c r="H10" s="11" t="s">
        <v>8</v>
      </c>
      <c r="I10" s="12">
        <v>1.5</v>
      </c>
      <c r="J10" s="13" t="s">
        <v>7</v>
      </c>
      <c r="K10" s="20"/>
    </row>
    <row r="11" spans="1:11" s="14" customFormat="1" ht="13.5" customHeight="1">
      <c r="A11" s="273" t="s">
        <v>134</v>
      </c>
      <c r="B11" s="274"/>
      <c r="C11" s="274"/>
      <c r="D11" s="274"/>
      <c r="E11" s="274"/>
      <c r="F11" s="44">
        <v>5000</v>
      </c>
      <c r="G11" s="44">
        <v>0</v>
      </c>
      <c r="H11" s="315"/>
      <c r="I11" s="316"/>
      <c r="J11" s="316"/>
      <c r="K11" s="91"/>
    </row>
    <row r="12" spans="1:11" s="14" customFormat="1" ht="13.5" customHeight="1">
      <c r="A12" s="283" t="s">
        <v>26</v>
      </c>
      <c r="B12" s="284"/>
      <c r="C12" s="284"/>
      <c r="D12" s="284"/>
      <c r="E12" s="284"/>
      <c r="F12" s="41">
        <f>D10*I10*12</f>
        <v>13534.199999999999</v>
      </c>
      <c r="G12" s="229">
        <v>0</v>
      </c>
      <c r="H12" s="287"/>
      <c r="I12" s="288"/>
      <c r="J12" s="288"/>
      <c r="K12" s="53"/>
    </row>
    <row r="13" spans="1:11" s="14" customFormat="1" ht="13.5" customHeight="1">
      <c r="A13" s="283" t="s">
        <v>32</v>
      </c>
      <c r="B13" s="284"/>
      <c r="C13" s="284"/>
      <c r="D13" s="284"/>
      <c r="E13" s="284"/>
      <c r="F13" s="41">
        <f>-(D10*12*0)</f>
        <v>0</v>
      </c>
      <c r="G13" s="41">
        <v>0</v>
      </c>
      <c r="H13" s="287"/>
      <c r="I13" s="288"/>
      <c r="J13" s="288"/>
      <c r="K13" s="53"/>
    </row>
    <row r="14" spans="1:11" s="40" customFormat="1" ht="12.75" customHeight="1">
      <c r="A14" s="285" t="s">
        <v>36</v>
      </c>
      <c r="B14" s="286"/>
      <c r="C14" s="286"/>
      <c r="D14" s="286"/>
      <c r="E14" s="286"/>
      <c r="F14" s="41">
        <v>0</v>
      </c>
      <c r="G14" s="41">
        <v>0</v>
      </c>
      <c r="H14" s="287"/>
      <c r="I14" s="288"/>
      <c r="J14" s="288"/>
      <c r="K14" s="53"/>
    </row>
    <row r="15" spans="1:11" s="14" customFormat="1" ht="13.5" customHeight="1">
      <c r="A15" s="283" t="s">
        <v>77</v>
      </c>
      <c r="B15" s="284"/>
      <c r="C15" s="284"/>
      <c r="D15" s="284"/>
      <c r="E15" s="284"/>
      <c r="F15" s="41">
        <v>0</v>
      </c>
      <c r="G15" s="41">
        <v>0</v>
      </c>
      <c r="H15" s="287"/>
      <c r="I15" s="288"/>
      <c r="J15" s="288"/>
      <c r="K15" s="53"/>
    </row>
    <row r="16" spans="1:11" s="39" customFormat="1" ht="12.75" customHeight="1" thickBot="1">
      <c r="A16" s="277" t="s">
        <v>110</v>
      </c>
      <c r="B16" s="278"/>
      <c r="C16" s="278"/>
      <c r="D16" s="278"/>
      <c r="E16" s="278"/>
      <c r="F16" s="45">
        <f>F11+F12+F13+F14+F15</f>
        <v>18534.199999999997</v>
      </c>
      <c r="G16" s="45">
        <v>0</v>
      </c>
      <c r="H16" s="279"/>
      <c r="I16" s="280"/>
      <c r="J16" s="280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4">
        <v>1</v>
      </c>
      <c r="B18" s="141" t="s">
        <v>21</v>
      </c>
      <c r="C18" s="94" t="s">
        <v>162</v>
      </c>
      <c r="D18" s="114">
        <v>47</v>
      </c>
      <c r="E18" s="113"/>
      <c r="F18" s="143">
        <v>4000</v>
      </c>
      <c r="G18" s="191"/>
      <c r="H18" s="89"/>
      <c r="I18" s="89"/>
      <c r="J18" s="89" t="s">
        <v>3</v>
      </c>
      <c r="K18" s="173"/>
    </row>
    <row r="19" spans="1:11" ht="12.75">
      <c r="A19" s="28">
        <v>2</v>
      </c>
      <c r="B19" s="27" t="s">
        <v>21</v>
      </c>
      <c r="C19" s="22" t="s">
        <v>19</v>
      </c>
      <c r="D19" s="25"/>
      <c r="E19" s="2"/>
      <c r="F19" s="26">
        <v>5000</v>
      </c>
      <c r="G19" s="3"/>
      <c r="H19" s="25"/>
      <c r="I19" s="2"/>
      <c r="J19" s="245" t="s">
        <v>4</v>
      </c>
      <c r="K19" s="24"/>
    </row>
    <row r="20" spans="1:11" ht="12.75">
      <c r="A20" s="23">
        <v>3</v>
      </c>
      <c r="B20" s="227"/>
      <c r="C20" s="212"/>
      <c r="D20" s="25"/>
      <c r="E20" s="2"/>
      <c r="F20" s="26"/>
      <c r="G20" s="233"/>
      <c r="H20" s="220"/>
      <c r="I20" s="2"/>
      <c r="J20" s="25"/>
      <c r="K20" s="210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3" t="s">
        <v>114</v>
      </c>
      <c r="B36" s="274"/>
      <c r="C36" s="274"/>
      <c r="D36" s="274"/>
      <c r="E36" s="274"/>
      <c r="F36" s="44">
        <f>SUM(F18:F34)</f>
        <v>9000</v>
      </c>
      <c r="G36" s="44">
        <f>SUM(G18:G34)</f>
        <v>0</v>
      </c>
      <c r="H36" s="315"/>
      <c r="I36" s="316"/>
      <c r="J36" s="316"/>
      <c r="K36" s="91"/>
    </row>
    <row r="37" spans="1:11" s="14" customFormat="1" ht="13.5" customHeight="1">
      <c r="A37" s="109"/>
      <c r="B37" s="261" t="s">
        <v>4</v>
      </c>
      <c r="C37" s="262"/>
      <c r="D37" s="263"/>
      <c r="E37" s="264"/>
      <c r="F37" s="42">
        <f>F19</f>
        <v>5000</v>
      </c>
      <c r="G37" s="42">
        <f>G19</f>
        <v>0</v>
      </c>
      <c r="H37" s="313"/>
      <c r="I37" s="314"/>
      <c r="J37" s="314"/>
      <c r="K37" s="55"/>
    </row>
    <row r="38" spans="1:11" s="14" customFormat="1" ht="13.5" customHeight="1">
      <c r="A38" s="109"/>
      <c r="B38" s="281" t="s">
        <v>3</v>
      </c>
      <c r="C38" s="281"/>
      <c r="D38" s="282"/>
      <c r="E38" s="282"/>
      <c r="F38" s="42">
        <f>F36-F37</f>
        <v>4000</v>
      </c>
      <c r="G38" s="42">
        <f>G36-G37</f>
        <v>0</v>
      </c>
      <c r="H38" s="317"/>
      <c r="I38" s="318"/>
      <c r="J38" s="318"/>
      <c r="K38" s="35"/>
    </row>
    <row r="39" spans="1:11" s="14" customFormat="1" ht="13.5" customHeight="1" thickBot="1">
      <c r="A39" s="269" t="s">
        <v>121</v>
      </c>
      <c r="B39" s="270"/>
      <c r="C39" s="270"/>
      <c r="D39" s="270"/>
      <c r="E39" s="270"/>
      <c r="F39" s="46">
        <f>F16-F36</f>
        <v>9534.199999999997</v>
      </c>
      <c r="G39" s="46">
        <f>G16-G36</f>
        <v>0</v>
      </c>
      <c r="H39" s="279"/>
      <c r="I39" s="280"/>
      <c r="J39" s="280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92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A1" sqref="A1:K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182</v>
      </c>
      <c r="I2" s="10"/>
      <c r="J2" s="10"/>
      <c r="K2" s="10"/>
    </row>
    <row r="3" spans="1:12" ht="12.75" customHeight="1">
      <c r="A3" s="305" t="s">
        <v>145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8"/>
    </row>
    <row r="4" spans="1:11" ht="12.75" customHeight="1">
      <c r="A4" s="305" t="s">
        <v>133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7" t="s">
        <v>9</v>
      </c>
      <c r="B6" s="291" t="s">
        <v>0</v>
      </c>
      <c r="C6" s="291" t="s">
        <v>1</v>
      </c>
      <c r="D6" s="291" t="s">
        <v>10</v>
      </c>
      <c r="E6" s="291" t="s">
        <v>11</v>
      </c>
      <c r="F6" s="291" t="s">
        <v>122</v>
      </c>
      <c r="G6" s="309" t="s">
        <v>12</v>
      </c>
      <c r="H6" s="291" t="s">
        <v>13</v>
      </c>
      <c r="I6" s="291" t="s">
        <v>14</v>
      </c>
      <c r="J6" s="291" t="s">
        <v>15</v>
      </c>
      <c r="K6" s="311" t="s">
        <v>2</v>
      </c>
    </row>
    <row r="7" spans="1:11" ht="13.5" thickBot="1">
      <c r="A7" s="308"/>
      <c r="B7" s="292"/>
      <c r="C7" s="292"/>
      <c r="D7" s="292"/>
      <c r="E7" s="292"/>
      <c r="F7" s="292"/>
      <c r="G7" s="310"/>
      <c r="H7" s="292"/>
      <c r="I7" s="292"/>
      <c r="J7" s="292"/>
      <c r="K7" s="312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3" t="s">
        <v>76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s="14" customFormat="1" ht="12.75" customHeight="1" thickBot="1">
      <c r="A10" s="15"/>
      <c r="B10" s="16"/>
      <c r="C10" s="16" t="s">
        <v>38</v>
      </c>
      <c r="D10" s="17">
        <v>225</v>
      </c>
      <c r="E10" s="18" t="s">
        <v>6</v>
      </c>
      <c r="F10" s="19"/>
      <c r="G10" s="127"/>
      <c r="H10" s="11" t="s">
        <v>8</v>
      </c>
      <c r="I10" s="12">
        <v>1.5</v>
      </c>
      <c r="J10" s="13" t="s">
        <v>7</v>
      </c>
      <c r="K10" s="20"/>
    </row>
    <row r="11" spans="1:11" s="14" customFormat="1" ht="13.5" customHeight="1">
      <c r="A11" s="273" t="s">
        <v>134</v>
      </c>
      <c r="B11" s="274"/>
      <c r="C11" s="274"/>
      <c r="D11" s="274"/>
      <c r="E11" s="274"/>
      <c r="F11" s="44">
        <v>20000</v>
      </c>
      <c r="G11" s="44">
        <v>0</v>
      </c>
      <c r="H11" s="315"/>
      <c r="I11" s="316"/>
      <c r="J11" s="316"/>
      <c r="K11" s="91"/>
    </row>
    <row r="12" spans="1:11" s="14" customFormat="1" ht="13.5" customHeight="1">
      <c r="A12" s="283" t="s">
        <v>26</v>
      </c>
      <c r="B12" s="284"/>
      <c r="C12" s="284"/>
      <c r="D12" s="284"/>
      <c r="E12" s="284"/>
      <c r="F12" s="41">
        <f>D10*I10*12</f>
        <v>4050</v>
      </c>
      <c r="G12" s="229">
        <v>0</v>
      </c>
      <c r="H12" s="287"/>
      <c r="I12" s="288"/>
      <c r="J12" s="288"/>
      <c r="K12" s="53"/>
    </row>
    <row r="13" spans="1:11" s="14" customFormat="1" ht="13.5" customHeight="1">
      <c r="A13" s="283" t="s">
        <v>32</v>
      </c>
      <c r="B13" s="284"/>
      <c r="C13" s="284"/>
      <c r="D13" s="284"/>
      <c r="E13" s="284"/>
      <c r="F13" s="41">
        <f>-(D10*12*0)</f>
        <v>0</v>
      </c>
      <c r="G13" s="41">
        <v>0</v>
      </c>
      <c r="H13" s="287"/>
      <c r="I13" s="288"/>
      <c r="J13" s="288"/>
      <c r="K13" s="53"/>
    </row>
    <row r="14" spans="1:11" s="40" customFormat="1" ht="12.75" customHeight="1">
      <c r="A14" s="285" t="s">
        <v>36</v>
      </c>
      <c r="B14" s="286"/>
      <c r="C14" s="286"/>
      <c r="D14" s="286"/>
      <c r="E14" s="286"/>
      <c r="F14" s="41">
        <v>0</v>
      </c>
      <c r="G14" s="41">
        <v>0</v>
      </c>
      <c r="H14" s="287"/>
      <c r="I14" s="288"/>
      <c r="J14" s="288"/>
      <c r="K14" s="53"/>
    </row>
    <row r="15" spans="1:11" s="14" customFormat="1" ht="13.5" customHeight="1">
      <c r="A15" s="283" t="s">
        <v>77</v>
      </c>
      <c r="B15" s="284"/>
      <c r="C15" s="284"/>
      <c r="D15" s="284"/>
      <c r="E15" s="284"/>
      <c r="F15" s="41">
        <v>0</v>
      </c>
      <c r="G15" s="41">
        <v>0</v>
      </c>
      <c r="H15" s="287"/>
      <c r="I15" s="288"/>
      <c r="J15" s="288"/>
      <c r="K15" s="53"/>
    </row>
    <row r="16" spans="1:11" s="39" customFormat="1" ht="12.75" customHeight="1" thickBot="1">
      <c r="A16" s="277" t="s">
        <v>110</v>
      </c>
      <c r="B16" s="278"/>
      <c r="C16" s="278"/>
      <c r="D16" s="278"/>
      <c r="E16" s="278"/>
      <c r="F16" s="45">
        <f>F11+F12+F13+F14+F15</f>
        <v>24050</v>
      </c>
      <c r="G16" s="45">
        <v>0</v>
      </c>
      <c r="H16" s="279"/>
      <c r="I16" s="280"/>
      <c r="J16" s="280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4">
        <v>1</v>
      </c>
      <c r="B18" s="141" t="s">
        <v>22</v>
      </c>
      <c r="C18" s="94" t="s">
        <v>162</v>
      </c>
      <c r="D18" s="114">
        <v>14</v>
      </c>
      <c r="E18" s="113"/>
      <c r="F18" s="143">
        <v>1000</v>
      </c>
      <c r="G18" s="191"/>
      <c r="H18" s="89"/>
      <c r="I18" s="89"/>
      <c r="J18" s="89" t="s">
        <v>3</v>
      </c>
      <c r="K18" s="90"/>
    </row>
    <row r="19" spans="1:11" ht="12.75">
      <c r="A19" s="28">
        <v>2</v>
      </c>
      <c r="B19" s="27" t="s">
        <v>22</v>
      </c>
      <c r="C19" s="22" t="s">
        <v>19</v>
      </c>
      <c r="D19" s="25"/>
      <c r="E19" s="2"/>
      <c r="F19" s="26">
        <v>5000</v>
      </c>
      <c r="G19" s="3"/>
      <c r="H19" s="25"/>
      <c r="I19" s="2"/>
      <c r="J19" s="245" t="s">
        <v>4</v>
      </c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3" t="s">
        <v>114</v>
      </c>
      <c r="B36" s="274"/>
      <c r="C36" s="274"/>
      <c r="D36" s="274"/>
      <c r="E36" s="274"/>
      <c r="F36" s="44">
        <f>SUM(F18:F34)</f>
        <v>6000</v>
      </c>
      <c r="G36" s="44">
        <f>SUM(G18:G34)</f>
        <v>0</v>
      </c>
      <c r="H36" s="315"/>
      <c r="I36" s="316"/>
      <c r="J36" s="316"/>
      <c r="K36" s="91"/>
    </row>
    <row r="37" spans="1:11" s="14" customFormat="1" ht="13.5" customHeight="1">
      <c r="A37" s="109"/>
      <c r="B37" s="261" t="s">
        <v>4</v>
      </c>
      <c r="C37" s="262"/>
      <c r="D37" s="263"/>
      <c r="E37" s="264"/>
      <c r="F37" s="42">
        <f>F19</f>
        <v>5000</v>
      </c>
      <c r="G37" s="42">
        <f>G18</f>
        <v>0</v>
      </c>
      <c r="H37" s="313"/>
      <c r="I37" s="314"/>
      <c r="J37" s="314"/>
      <c r="K37" s="55"/>
    </row>
    <row r="38" spans="1:11" s="14" customFormat="1" ht="13.5" customHeight="1">
      <c r="A38" s="109"/>
      <c r="B38" s="281" t="s">
        <v>3</v>
      </c>
      <c r="C38" s="281"/>
      <c r="D38" s="282"/>
      <c r="E38" s="282"/>
      <c r="F38" s="42">
        <f>F36-F37</f>
        <v>1000</v>
      </c>
      <c r="G38" s="42">
        <f>G36-G37</f>
        <v>0</v>
      </c>
      <c r="H38" s="317"/>
      <c r="I38" s="318"/>
      <c r="J38" s="318"/>
      <c r="K38" s="35"/>
    </row>
    <row r="39" spans="1:11" s="14" customFormat="1" ht="13.5" customHeight="1" thickBot="1">
      <c r="A39" s="269" t="s">
        <v>121</v>
      </c>
      <c r="B39" s="270"/>
      <c r="C39" s="270"/>
      <c r="D39" s="270"/>
      <c r="E39" s="270"/>
      <c r="F39" s="46">
        <f>F16-F36</f>
        <v>18050</v>
      </c>
      <c r="G39" s="46">
        <f>G16-G36</f>
        <v>0</v>
      </c>
      <c r="H39" s="279"/>
      <c r="I39" s="280"/>
      <c r="J39" s="280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93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A1" sqref="A1:K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182</v>
      </c>
      <c r="I2" s="10"/>
      <c r="J2" s="10"/>
      <c r="K2" s="10"/>
    </row>
    <row r="3" spans="1:12" ht="12.75" customHeight="1">
      <c r="A3" s="305" t="s">
        <v>145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8"/>
    </row>
    <row r="4" spans="1:11" ht="12.75" customHeight="1">
      <c r="A4" s="305" t="s">
        <v>133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7" t="s">
        <v>9</v>
      </c>
      <c r="B6" s="291" t="s">
        <v>0</v>
      </c>
      <c r="C6" s="291" t="s">
        <v>1</v>
      </c>
      <c r="D6" s="291" t="s">
        <v>10</v>
      </c>
      <c r="E6" s="291" t="s">
        <v>11</v>
      </c>
      <c r="F6" s="291" t="s">
        <v>122</v>
      </c>
      <c r="G6" s="309" t="s">
        <v>12</v>
      </c>
      <c r="H6" s="291" t="s">
        <v>13</v>
      </c>
      <c r="I6" s="291" t="s">
        <v>14</v>
      </c>
      <c r="J6" s="291" t="s">
        <v>15</v>
      </c>
      <c r="K6" s="311" t="s">
        <v>2</v>
      </c>
    </row>
    <row r="7" spans="1:11" ht="13.5" thickBot="1">
      <c r="A7" s="308"/>
      <c r="B7" s="292"/>
      <c r="C7" s="292"/>
      <c r="D7" s="292"/>
      <c r="E7" s="292"/>
      <c r="F7" s="292"/>
      <c r="G7" s="310"/>
      <c r="H7" s="292"/>
      <c r="I7" s="292"/>
      <c r="J7" s="292"/>
      <c r="K7" s="312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3" t="s">
        <v>74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s="14" customFormat="1" ht="12.75" customHeight="1" thickBot="1">
      <c r="A10" s="15"/>
      <c r="B10" s="16"/>
      <c r="C10" s="16" t="s">
        <v>38</v>
      </c>
      <c r="D10" s="17">
        <v>196.1</v>
      </c>
      <c r="E10" s="18" t="s">
        <v>6</v>
      </c>
      <c r="F10" s="19"/>
      <c r="G10" s="127"/>
      <c r="H10" s="11" t="s">
        <v>8</v>
      </c>
      <c r="I10" s="12">
        <v>1.5</v>
      </c>
      <c r="J10" s="13" t="s">
        <v>7</v>
      </c>
      <c r="K10" s="20"/>
    </row>
    <row r="11" spans="1:11" s="14" customFormat="1" ht="13.5" customHeight="1">
      <c r="A11" s="273" t="s">
        <v>134</v>
      </c>
      <c r="B11" s="274"/>
      <c r="C11" s="274"/>
      <c r="D11" s="274"/>
      <c r="E11" s="274"/>
      <c r="F11" s="44">
        <v>2000</v>
      </c>
      <c r="G11" s="44">
        <v>0</v>
      </c>
      <c r="H11" s="315"/>
      <c r="I11" s="316"/>
      <c r="J11" s="316"/>
      <c r="K11" s="91"/>
    </row>
    <row r="12" spans="1:11" s="14" customFormat="1" ht="13.5" customHeight="1">
      <c r="A12" s="283" t="s">
        <v>26</v>
      </c>
      <c r="B12" s="284"/>
      <c r="C12" s="284"/>
      <c r="D12" s="284"/>
      <c r="E12" s="284"/>
      <c r="F12" s="41">
        <f>D10*I10*12</f>
        <v>3529.7999999999997</v>
      </c>
      <c r="G12" s="229">
        <v>0</v>
      </c>
      <c r="H12" s="287"/>
      <c r="I12" s="288"/>
      <c r="J12" s="288"/>
      <c r="K12" s="53"/>
    </row>
    <row r="13" spans="1:11" s="14" customFormat="1" ht="13.5" customHeight="1">
      <c r="A13" s="283" t="s">
        <v>32</v>
      </c>
      <c r="B13" s="284"/>
      <c r="C13" s="284"/>
      <c r="D13" s="284"/>
      <c r="E13" s="284"/>
      <c r="F13" s="41">
        <f>-(D10*12*0)</f>
        <v>0</v>
      </c>
      <c r="G13" s="41">
        <v>0</v>
      </c>
      <c r="H13" s="287"/>
      <c r="I13" s="288"/>
      <c r="J13" s="288"/>
      <c r="K13" s="53"/>
    </row>
    <row r="14" spans="1:11" s="40" customFormat="1" ht="12.75" customHeight="1">
      <c r="A14" s="285" t="s">
        <v>36</v>
      </c>
      <c r="B14" s="286"/>
      <c r="C14" s="286"/>
      <c r="D14" s="286"/>
      <c r="E14" s="286"/>
      <c r="F14" s="41">
        <v>0</v>
      </c>
      <c r="G14" s="41">
        <v>0</v>
      </c>
      <c r="H14" s="287"/>
      <c r="I14" s="288"/>
      <c r="J14" s="288"/>
      <c r="K14" s="53"/>
    </row>
    <row r="15" spans="1:11" s="14" customFormat="1" ht="13.5" customHeight="1">
      <c r="A15" s="283" t="s">
        <v>77</v>
      </c>
      <c r="B15" s="284"/>
      <c r="C15" s="284"/>
      <c r="D15" s="284"/>
      <c r="E15" s="284"/>
      <c r="F15" s="41">
        <v>0</v>
      </c>
      <c r="G15" s="41">
        <v>0</v>
      </c>
      <c r="H15" s="287"/>
      <c r="I15" s="288"/>
      <c r="J15" s="288"/>
      <c r="K15" s="53"/>
    </row>
    <row r="16" spans="1:11" s="39" customFormat="1" ht="12.75" customHeight="1" thickBot="1">
      <c r="A16" s="277" t="s">
        <v>110</v>
      </c>
      <c r="B16" s="278"/>
      <c r="C16" s="278"/>
      <c r="D16" s="278"/>
      <c r="E16" s="278"/>
      <c r="F16" s="45">
        <f>F11+F12+F13+F14+F15</f>
        <v>5529.799999999999</v>
      </c>
      <c r="G16" s="45">
        <f>G11+G12+G13+G14+G15</f>
        <v>0</v>
      </c>
      <c r="H16" s="279"/>
      <c r="I16" s="280"/>
      <c r="J16" s="280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4">
        <v>1</v>
      </c>
      <c r="B18" s="141" t="s">
        <v>129</v>
      </c>
      <c r="C18" s="94" t="s">
        <v>131</v>
      </c>
      <c r="D18" s="251">
        <v>3</v>
      </c>
      <c r="E18" s="89"/>
      <c r="F18" s="252">
        <v>6000</v>
      </c>
      <c r="G18" s="95"/>
      <c r="H18" s="251"/>
      <c r="I18" s="89"/>
      <c r="J18" s="251" t="s">
        <v>3</v>
      </c>
      <c r="K18" s="90"/>
    </row>
    <row r="19" spans="1:11" ht="12.75">
      <c r="A19" s="28">
        <v>2</v>
      </c>
      <c r="B19" s="27" t="s">
        <v>129</v>
      </c>
      <c r="C19" s="22" t="s">
        <v>162</v>
      </c>
      <c r="D19" s="66">
        <v>7</v>
      </c>
      <c r="E19" s="51"/>
      <c r="F19" s="64">
        <v>1000</v>
      </c>
      <c r="G19" s="187"/>
      <c r="H19" s="2"/>
      <c r="I19" s="2"/>
      <c r="J19" s="2" t="s">
        <v>3</v>
      </c>
      <c r="K19" s="24"/>
    </row>
    <row r="20" spans="1:11" ht="12.75">
      <c r="A20" s="29">
        <v>3</v>
      </c>
      <c r="B20" s="27" t="s">
        <v>129</v>
      </c>
      <c r="C20" s="22" t="s">
        <v>19</v>
      </c>
      <c r="D20" s="25"/>
      <c r="E20" s="2"/>
      <c r="F20" s="26">
        <v>5000</v>
      </c>
      <c r="G20" s="3"/>
      <c r="H20" s="25"/>
      <c r="I20" s="2"/>
      <c r="J20" s="245" t="s">
        <v>4</v>
      </c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3" t="s">
        <v>114</v>
      </c>
      <c r="B36" s="274"/>
      <c r="C36" s="274"/>
      <c r="D36" s="274"/>
      <c r="E36" s="274"/>
      <c r="F36" s="44">
        <f>SUM(F18:F34)</f>
        <v>12000</v>
      </c>
      <c r="G36" s="44">
        <f>SUM(G18:G34)</f>
        <v>0</v>
      </c>
      <c r="H36" s="315"/>
      <c r="I36" s="316"/>
      <c r="J36" s="316"/>
      <c r="K36" s="91"/>
    </row>
    <row r="37" spans="1:11" s="14" customFormat="1" ht="13.5" customHeight="1">
      <c r="A37" s="109"/>
      <c r="B37" s="261" t="s">
        <v>4</v>
      </c>
      <c r="C37" s="262"/>
      <c r="D37" s="263"/>
      <c r="E37" s="264"/>
      <c r="F37" s="42">
        <f>F20</f>
        <v>5000</v>
      </c>
      <c r="G37" s="42">
        <f>G19</f>
        <v>0</v>
      </c>
      <c r="H37" s="313"/>
      <c r="I37" s="314"/>
      <c r="J37" s="314"/>
      <c r="K37" s="55"/>
    </row>
    <row r="38" spans="1:11" s="14" customFormat="1" ht="13.5" customHeight="1">
      <c r="A38" s="109"/>
      <c r="B38" s="281" t="s">
        <v>3</v>
      </c>
      <c r="C38" s="281"/>
      <c r="D38" s="282"/>
      <c r="E38" s="282"/>
      <c r="F38" s="42">
        <f>F36-F37</f>
        <v>7000</v>
      </c>
      <c r="G38" s="42">
        <f>G36-G37</f>
        <v>0</v>
      </c>
      <c r="H38" s="317"/>
      <c r="I38" s="318"/>
      <c r="J38" s="318"/>
      <c r="K38" s="35"/>
    </row>
    <row r="39" spans="1:11" s="14" customFormat="1" ht="13.5" customHeight="1" thickBot="1">
      <c r="A39" s="269" t="s">
        <v>121</v>
      </c>
      <c r="B39" s="270"/>
      <c r="C39" s="270"/>
      <c r="D39" s="270"/>
      <c r="E39" s="270"/>
      <c r="F39" s="46">
        <f>F16-F36</f>
        <v>-6470.200000000001</v>
      </c>
      <c r="G39" s="46">
        <f>G16-G36</f>
        <v>0</v>
      </c>
      <c r="H39" s="279"/>
      <c r="I39" s="280"/>
      <c r="J39" s="280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94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A1" sqref="A1:K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182</v>
      </c>
      <c r="I2" s="10"/>
      <c r="J2" s="10"/>
      <c r="K2" s="10"/>
    </row>
    <row r="3" spans="1:12" ht="12.75" customHeight="1">
      <c r="A3" s="305" t="s">
        <v>145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8"/>
    </row>
    <row r="4" spans="1:11" ht="12.75" customHeight="1">
      <c r="A4" s="305" t="s">
        <v>133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7" t="s">
        <v>9</v>
      </c>
      <c r="B6" s="291" t="s">
        <v>0</v>
      </c>
      <c r="C6" s="291" t="s">
        <v>1</v>
      </c>
      <c r="D6" s="291" t="s">
        <v>10</v>
      </c>
      <c r="E6" s="291" t="s">
        <v>11</v>
      </c>
      <c r="F6" s="291" t="s">
        <v>122</v>
      </c>
      <c r="G6" s="309" t="s">
        <v>12</v>
      </c>
      <c r="H6" s="291" t="s">
        <v>13</v>
      </c>
      <c r="I6" s="291" t="s">
        <v>14</v>
      </c>
      <c r="J6" s="291" t="s">
        <v>15</v>
      </c>
      <c r="K6" s="311" t="s">
        <v>2</v>
      </c>
    </row>
    <row r="7" spans="1:11" ht="13.5" thickBot="1">
      <c r="A7" s="308"/>
      <c r="B7" s="292"/>
      <c r="C7" s="292"/>
      <c r="D7" s="292"/>
      <c r="E7" s="292"/>
      <c r="F7" s="292"/>
      <c r="G7" s="310"/>
      <c r="H7" s="292"/>
      <c r="I7" s="292"/>
      <c r="J7" s="292"/>
      <c r="K7" s="312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3" t="s">
        <v>75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s="14" customFormat="1" ht="12.75" customHeight="1" thickBot="1">
      <c r="A10" s="15"/>
      <c r="B10" s="16"/>
      <c r="C10" s="16" t="s">
        <v>38</v>
      </c>
      <c r="D10" s="17"/>
      <c r="E10" s="18" t="s">
        <v>6</v>
      </c>
      <c r="F10" s="19"/>
      <c r="G10" s="127"/>
      <c r="H10" s="11" t="s">
        <v>8</v>
      </c>
      <c r="I10" s="12"/>
      <c r="J10" s="13" t="s">
        <v>7</v>
      </c>
      <c r="K10" s="20"/>
    </row>
    <row r="11" spans="1:11" s="14" customFormat="1" ht="13.5" customHeight="1">
      <c r="A11" s="273" t="s">
        <v>134</v>
      </c>
      <c r="B11" s="274"/>
      <c r="C11" s="274"/>
      <c r="D11" s="274"/>
      <c r="E11" s="274"/>
      <c r="F11" s="44">
        <v>-70000</v>
      </c>
      <c r="G11" s="44">
        <v>0</v>
      </c>
      <c r="H11" s="315"/>
      <c r="I11" s="316"/>
      <c r="J11" s="316"/>
      <c r="K11" s="91"/>
    </row>
    <row r="12" spans="1:11" s="14" customFormat="1" ht="13.5" customHeight="1">
      <c r="A12" s="283" t="s">
        <v>26</v>
      </c>
      <c r="B12" s="284"/>
      <c r="C12" s="284"/>
      <c r="D12" s="284"/>
      <c r="E12" s="284"/>
      <c r="F12" s="41">
        <f>4337*2</f>
        <v>8674</v>
      </c>
      <c r="G12" s="229">
        <v>0</v>
      </c>
      <c r="H12" s="287"/>
      <c r="I12" s="288"/>
      <c r="J12" s="288"/>
      <c r="K12" s="53"/>
    </row>
    <row r="13" spans="1:11" s="14" customFormat="1" ht="13.5" customHeight="1">
      <c r="A13" s="283" t="s">
        <v>32</v>
      </c>
      <c r="B13" s="284"/>
      <c r="C13" s="284"/>
      <c r="D13" s="284"/>
      <c r="E13" s="284"/>
      <c r="F13" s="41">
        <f>-(D10*12*0)</f>
        <v>0</v>
      </c>
      <c r="G13" s="41">
        <v>0</v>
      </c>
      <c r="H13" s="287"/>
      <c r="I13" s="288"/>
      <c r="J13" s="288"/>
      <c r="K13" s="53"/>
    </row>
    <row r="14" spans="1:11" s="40" customFormat="1" ht="12.75" customHeight="1">
      <c r="A14" s="285" t="s">
        <v>36</v>
      </c>
      <c r="B14" s="286"/>
      <c r="C14" s="286"/>
      <c r="D14" s="286"/>
      <c r="E14" s="286"/>
      <c r="F14" s="41">
        <v>0</v>
      </c>
      <c r="G14" s="41">
        <v>0</v>
      </c>
      <c r="H14" s="287"/>
      <c r="I14" s="288"/>
      <c r="J14" s="288"/>
      <c r="K14" s="53"/>
    </row>
    <row r="15" spans="1:11" s="14" customFormat="1" ht="13.5" customHeight="1">
      <c r="A15" s="283" t="s">
        <v>77</v>
      </c>
      <c r="B15" s="284"/>
      <c r="C15" s="284"/>
      <c r="D15" s="284"/>
      <c r="E15" s="284"/>
      <c r="F15" s="41">
        <v>0</v>
      </c>
      <c r="G15" s="41">
        <v>0</v>
      </c>
      <c r="H15" s="287"/>
      <c r="I15" s="288"/>
      <c r="J15" s="288"/>
      <c r="K15" s="53"/>
    </row>
    <row r="16" spans="1:11" s="39" customFormat="1" ht="12.75" customHeight="1" thickBot="1">
      <c r="A16" s="277" t="s">
        <v>110</v>
      </c>
      <c r="B16" s="278"/>
      <c r="C16" s="278"/>
      <c r="D16" s="278"/>
      <c r="E16" s="278"/>
      <c r="F16" s="45">
        <f>F11+F12+F13+F14+F15</f>
        <v>-61326</v>
      </c>
      <c r="G16" s="45">
        <f>G11+G12+G13+G14+G15</f>
        <v>0</v>
      </c>
      <c r="H16" s="279"/>
      <c r="I16" s="280"/>
      <c r="J16" s="280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4">
        <v>1</v>
      </c>
      <c r="B18" s="141" t="s">
        <v>37</v>
      </c>
      <c r="C18" s="96" t="s">
        <v>19</v>
      </c>
      <c r="D18" s="86"/>
      <c r="E18" s="87"/>
      <c r="F18" s="98">
        <v>10000</v>
      </c>
      <c r="G18" s="88"/>
      <c r="H18" s="86">
        <v>2019</v>
      </c>
      <c r="I18" s="87"/>
      <c r="J18" s="86" t="s">
        <v>4</v>
      </c>
      <c r="K18" s="100"/>
    </row>
    <row r="19" spans="1:11" ht="12.75">
      <c r="A19" s="28">
        <v>2</v>
      </c>
      <c r="B19" s="168"/>
      <c r="C19" s="170"/>
      <c r="D19" s="152"/>
      <c r="E19" s="92"/>
      <c r="F19" s="171"/>
      <c r="G19" s="192"/>
      <c r="H19" s="148"/>
      <c r="I19" s="92"/>
      <c r="J19" s="152"/>
      <c r="K19" s="179"/>
    </row>
    <row r="20" spans="1:11" ht="12.75">
      <c r="A20" s="29">
        <v>3</v>
      </c>
      <c r="B20" s="170"/>
      <c r="C20" s="170"/>
      <c r="D20" s="148"/>
      <c r="E20" s="148"/>
      <c r="F20" s="171"/>
      <c r="G20" s="188"/>
      <c r="H20" s="148"/>
      <c r="I20" s="148"/>
      <c r="J20" s="152"/>
      <c r="K20" s="183"/>
    </row>
    <row r="21" spans="1:11" ht="12.75">
      <c r="A21" s="29">
        <v>4</v>
      </c>
      <c r="B21" s="170"/>
      <c r="C21" s="170"/>
      <c r="D21" s="148"/>
      <c r="E21" s="148"/>
      <c r="F21" s="145"/>
      <c r="G21" s="188"/>
      <c r="H21" s="148"/>
      <c r="I21" s="148"/>
      <c r="J21" s="148"/>
      <c r="K21" s="178"/>
    </row>
    <row r="22" spans="1:11" ht="12.75">
      <c r="A22" s="29">
        <v>5</v>
      </c>
      <c r="B22" s="170"/>
      <c r="C22" s="170"/>
      <c r="D22" s="148"/>
      <c r="E22" s="148"/>
      <c r="F22" s="145"/>
      <c r="G22" s="188"/>
      <c r="H22" s="148"/>
      <c r="I22" s="148"/>
      <c r="J22" s="148"/>
      <c r="K22" s="178"/>
    </row>
    <row r="23" spans="1:11" ht="12.75">
      <c r="A23" s="29">
        <v>6</v>
      </c>
      <c r="B23" s="170"/>
      <c r="C23" s="170"/>
      <c r="D23" s="148"/>
      <c r="E23" s="148"/>
      <c r="F23" s="145"/>
      <c r="G23" s="145"/>
      <c r="H23" s="148"/>
      <c r="I23" s="148"/>
      <c r="J23" s="147"/>
      <c r="K23" s="178"/>
    </row>
    <row r="24" spans="1:11" ht="12.75">
      <c r="A24" s="28">
        <v>7</v>
      </c>
      <c r="B24" s="168"/>
      <c r="C24" s="144"/>
      <c r="D24" s="152"/>
      <c r="E24" s="92"/>
      <c r="F24" s="153"/>
      <c r="G24" s="161"/>
      <c r="H24" s="92"/>
      <c r="I24" s="92"/>
      <c r="J24" s="152"/>
      <c r="K24" s="179"/>
    </row>
    <row r="25" spans="1:11" ht="12.75">
      <c r="A25" s="28">
        <v>8</v>
      </c>
      <c r="B25" s="146"/>
      <c r="C25" s="167"/>
      <c r="D25" s="147"/>
      <c r="E25" s="148"/>
      <c r="F25" s="149"/>
      <c r="G25" s="145"/>
      <c r="H25" s="148"/>
      <c r="I25" s="148"/>
      <c r="J25" s="152"/>
      <c r="K25" s="179"/>
    </row>
    <row r="26" spans="1:11" ht="12.75">
      <c r="A26" s="28">
        <v>9</v>
      </c>
      <c r="B26" s="146"/>
      <c r="C26" s="167"/>
      <c r="D26" s="147"/>
      <c r="E26" s="148"/>
      <c r="F26" s="149"/>
      <c r="G26" s="145"/>
      <c r="H26" s="148"/>
      <c r="I26" s="148"/>
      <c r="J26" s="147"/>
      <c r="K26" s="179"/>
    </row>
    <row r="27" spans="1:11" ht="12.75">
      <c r="A27" s="28">
        <v>10</v>
      </c>
      <c r="B27" s="146"/>
      <c r="C27" s="167"/>
      <c r="D27" s="147"/>
      <c r="E27" s="148"/>
      <c r="F27" s="149"/>
      <c r="G27" s="145"/>
      <c r="H27" s="148"/>
      <c r="I27" s="148"/>
      <c r="J27" s="147"/>
      <c r="K27" s="179"/>
    </row>
    <row r="28" spans="1:11" ht="12.75">
      <c r="A28" s="28">
        <v>11</v>
      </c>
      <c r="B28" s="146"/>
      <c r="C28" s="167"/>
      <c r="D28" s="147"/>
      <c r="E28" s="148"/>
      <c r="F28" s="149"/>
      <c r="G28" s="145"/>
      <c r="H28" s="148"/>
      <c r="I28" s="148"/>
      <c r="J28" s="147"/>
      <c r="K28" s="179"/>
    </row>
    <row r="29" spans="1:11" ht="12.75">
      <c r="A29" s="28">
        <v>12</v>
      </c>
      <c r="B29" s="146"/>
      <c r="C29" s="167"/>
      <c r="D29" s="147"/>
      <c r="E29" s="148"/>
      <c r="F29" s="149"/>
      <c r="G29" s="145"/>
      <c r="H29" s="148"/>
      <c r="I29" s="148"/>
      <c r="J29" s="147"/>
      <c r="K29" s="179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3" t="s">
        <v>114</v>
      </c>
      <c r="B36" s="274"/>
      <c r="C36" s="274"/>
      <c r="D36" s="274"/>
      <c r="E36" s="274"/>
      <c r="F36" s="44">
        <f>SUM(F18:F34)</f>
        <v>10000</v>
      </c>
      <c r="G36" s="44">
        <f>SUM(G18:G34)</f>
        <v>0</v>
      </c>
      <c r="H36" s="315"/>
      <c r="I36" s="316"/>
      <c r="J36" s="316"/>
      <c r="K36" s="91"/>
    </row>
    <row r="37" spans="1:11" s="14" customFormat="1" ht="13.5" customHeight="1">
      <c r="A37" s="109"/>
      <c r="B37" s="261" t="s">
        <v>4</v>
      </c>
      <c r="C37" s="262"/>
      <c r="D37" s="263"/>
      <c r="E37" s="264"/>
      <c r="F37" s="42">
        <f>F18</f>
        <v>10000</v>
      </c>
      <c r="G37" s="42">
        <f>G18</f>
        <v>0</v>
      </c>
      <c r="H37" s="313"/>
      <c r="I37" s="314"/>
      <c r="J37" s="314"/>
      <c r="K37" s="55"/>
    </row>
    <row r="38" spans="1:11" s="14" customFormat="1" ht="13.5" customHeight="1">
      <c r="A38" s="109"/>
      <c r="B38" s="281" t="s">
        <v>3</v>
      </c>
      <c r="C38" s="281"/>
      <c r="D38" s="282"/>
      <c r="E38" s="282"/>
      <c r="F38" s="42">
        <f>F36-F37</f>
        <v>0</v>
      </c>
      <c r="G38" s="42">
        <f>G36-G37</f>
        <v>0</v>
      </c>
      <c r="H38" s="317"/>
      <c r="I38" s="318"/>
      <c r="J38" s="318"/>
      <c r="K38" s="35"/>
    </row>
    <row r="39" spans="1:11" s="14" customFormat="1" ht="13.5" customHeight="1" thickBot="1">
      <c r="A39" s="269" t="s">
        <v>121</v>
      </c>
      <c r="B39" s="270"/>
      <c r="C39" s="270"/>
      <c r="D39" s="270"/>
      <c r="E39" s="270"/>
      <c r="F39" s="46">
        <f>F16-F36</f>
        <v>-71326</v>
      </c>
      <c r="G39" s="46">
        <f>G16-G36</f>
        <v>0</v>
      </c>
      <c r="H39" s="279"/>
      <c r="I39" s="280"/>
      <c r="J39" s="280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95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A1" sqref="A1:K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182</v>
      </c>
      <c r="I2" s="10"/>
      <c r="J2" s="10"/>
      <c r="K2" s="10"/>
    </row>
    <row r="3" spans="1:12" ht="12.75" customHeight="1">
      <c r="A3" s="305" t="s">
        <v>145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8"/>
    </row>
    <row r="4" spans="1:11" ht="12.75" customHeight="1">
      <c r="A4" s="305" t="s">
        <v>133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7" t="s">
        <v>9</v>
      </c>
      <c r="B6" s="291" t="s">
        <v>0</v>
      </c>
      <c r="C6" s="291" t="s">
        <v>1</v>
      </c>
      <c r="D6" s="291" t="s">
        <v>10</v>
      </c>
      <c r="E6" s="291" t="s">
        <v>11</v>
      </c>
      <c r="F6" s="291" t="s">
        <v>122</v>
      </c>
      <c r="G6" s="309" t="s">
        <v>12</v>
      </c>
      <c r="H6" s="291" t="s">
        <v>13</v>
      </c>
      <c r="I6" s="291" t="s">
        <v>14</v>
      </c>
      <c r="J6" s="291" t="s">
        <v>15</v>
      </c>
      <c r="K6" s="311" t="s">
        <v>2</v>
      </c>
    </row>
    <row r="7" spans="1:11" ht="13.5" thickBot="1">
      <c r="A7" s="308"/>
      <c r="B7" s="292"/>
      <c r="C7" s="292"/>
      <c r="D7" s="292"/>
      <c r="E7" s="292"/>
      <c r="F7" s="292"/>
      <c r="G7" s="310"/>
      <c r="H7" s="292"/>
      <c r="I7" s="292"/>
      <c r="J7" s="292"/>
      <c r="K7" s="312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3" t="s">
        <v>50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s="14" customFormat="1" ht="12.75" customHeight="1" thickBot="1">
      <c r="A10" s="15"/>
      <c r="B10" s="16"/>
      <c r="C10" s="16" t="s">
        <v>25</v>
      </c>
      <c r="D10" s="17">
        <f>161+163</f>
        <v>324</v>
      </c>
      <c r="E10" s="18" t="s">
        <v>27</v>
      </c>
      <c r="F10" s="19"/>
      <c r="G10" s="127"/>
      <c r="H10" s="11" t="s">
        <v>8</v>
      </c>
      <c r="I10" s="123">
        <v>15.31</v>
      </c>
      <c r="J10" s="13" t="s">
        <v>123</v>
      </c>
      <c r="K10" s="20"/>
    </row>
    <row r="11" spans="1:11" s="14" customFormat="1" ht="13.5" customHeight="1">
      <c r="A11" s="273" t="s">
        <v>134</v>
      </c>
      <c r="B11" s="274"/>
      <c r="C11" s="274"/>
      <c r="D11" s="274"/>
      <c r="E11" s="274"/>
      <c r="F11" s="44">
        <v>60000</v>
      </c>
      <c r="G11" s="44">
        <v>0</v>
      </c>
      <c r="H11" s="315"/>
      <c r="I11" s="316"/>
      <c r="J11" s="316"/>
      <c r="K11" s="91"/>
    </row>
    <row r="12" spans="1:11" s="14" customFormat="1" ht="13.5" customHeight="1">
      <c r="A12" s="283" t="s">
        <v>26</v>
      </c>
      <c r="B12" s="284"/>
      <c r="C12" s="284"/>
      <c r="D12" s="284"/>
      <c r="E12" s="284"/>
      <c r="F12" s="41">
        <f>70000-526.12</f>
        <v>69473.88</v>
      </c>
      <c r="G12" s="229">
        <v>0</v>
      </c>
      <c r="H12" s="287"/>
      <c r="I12" s="288"/>
      <c r="J12" s="288"/>
      <c r="K12" s="53"/>
    </row>
    <row r="13" spans="1:11" s="14" customFormat="1" ht="13.5" customHeight="1">
      <c r="A13" s="283" t="s">
        <v>32</v>
      </c>
      <c r="B13" s="284"/>
      <c r="C13" s="284"/>
      <c r="D13" s="284"/>
      <c r="E13" s="284"/>
      <c r="F13" s="41">
        <v>0</v>
      </c>
      <c r="G13" s="41">
        <v>0</v>
      </c>
      <c r="H13" s="287"/>
      <c r="I13" s="288"/>
      <c r="J13" s="288"/>
      <c r="K13" s="53"/>
    </row>
    <row r="14" spans="1:11" s="40" customFormat="1" ht="12.75" customHeight="1">
      <c r="A14" s="285" t="s">
        <v>36</v>
      </c>
      <c r="B14" s="286"/>
      <c r="C14" s="286"/>
      <c r="D14" s="286"/>
      <c r="E14" s="286"/>
      <c r="F14" s="41">
        <v>0</v>
      </c>
      <c r="G14" s="41">
        <v>0</v>
      </c>
      <c r="H14" s="287"/>
      <c r="I14" s="288"/>
      <c r="J14" s="288"/>
      <c r="K14" s="53"/>
    </row>
    <row r="15" spans="1:11" s="14" customFormat="1" ht="13.5" customHeight="1">
      <c r="A15" s="283" t="s">
        <v>112</v>
      </c>
      <c r="B15" s="284"/>
      <c r="C15" s="284"/>
      <c r="D15" s="284"/>
      <c r="E15" s="284"/>
      <c r="F15" s="41">
        <v>0</v>
      </c>
      <c r="G15" s="41">
        <v>0</v>
      </c>
      <c r="H15" s="289"/>
      <c r="I15" s="288"/>
      <c r="J15" s="288"/>
      <c r="K15" s="290"/>
    </row>
    <row r="16" spans="1:11" s="39" customFormat="1" ht="12.75" customHeight="1" thickBot="1">
      <c r="A16" s="277" t="s">
        <v>110</v>
      </c>
      <c r="B16" s="278"/>
      <c r="C16" s="278"/>
      <c r="D16" s="278"/>
      <c r="E16" s="278"/>
      <c r="F16" s="45">
        <f>F11+F12+F13+F14+F15</f>
        <v>129473.88</v>
      </c>
      <c r="G16" s="45">
        <f>G11+G12+G13+G14+G15</f>
        <v>0</v>
      </c>
      <c r="H16" s="279"/>
      <c r="I16" s="280"/>
      <c r="J16" s="280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4">
        <v>1</v>
      </c>
      <c r="B18" s="68" t="s">
        <v>130</v>
      </c>
      <c r="C18" s="96" t="s">
        <v>19</v>
      </c>
      <c r="D18" s="69"/>
      <c r="E18" s="68"/>
      <c r="F18" s="70">
        <v>20000</v>
      </c>
      <c r="G18" s="194"/>
      <c r="H18" s="87"/>
      <c r="I18" s="87"/>
      <c r="J18" s="99" t="s">
        <v>3</v>
      </c>
      <c r="K18" s="100"/>
    </row>
    <row r="19" spans="1:11" ht="14.25" customHeight="1">
      <c r="A19" s="28">
        <v>2</v>
      </c>
      <c r="B19" s="30"/>
      <c r="C19" s="52" t="s">
        <v>174</v>
      </c>
      <c r="D19" s="80"/>
      <c r="E19" s="129"/>
      <c r="F19" s="130">
        <v>80000</v>
      </c>
      <c r="G19" s="187"/>
      <c r="H19" s="4"/>
      <c r="I19" s="2"/>
      <c r="J19" s="25"/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186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3" t="s">
        <v>114</v>
      </c>
      <c r="B36" s="274"/>
      <c r="C36" s="274"/>
      <c r="D36" s="274"/>
      <c r="E36" s="274"/>
      <c r="F36" s="44">
        <f>SUM(F18:F34)</f>
        <v>100000</v>
      </c>
      <c r="G36" s="44">
        <f>SUM(G18:G34)</f>
        <v>0</v>
      </c>
      <c r="H36" s="315"/>
      <c r="I36" s="316"/>
      <c r="J36" s="316"/>
      <c r="K36" s="91"/>
    </row>
    <row r="37" spans="1:11" s="14" customFormat="1" ht="13.5" customHeight="1">
      <c r="A37" s="109"/>
      <c r="B37" s="261" t="s">
        <v>4</v>
      </c>
      <c r="C37" s="262"/>
      <c r="D37" s="263"/>
      <c r="E37" s="264"/>
      <c r="F37" s="42">
        <v>0</v>
      </c>
      <c r="G37" s="42">
        <v>0</v>
      </c>
      <c r="H37" s="313"/>
      <c r="I37" s="314"/>
      <c r="J37" s="314"/>
      <c r="K37" s="55"/>
    </row>
    <row r="38" spans="1:11" s="14" customFormat="1" ht="13.5" customHeight="1">
      <c r="A38" s="109"/>
      <c r="B38" s="281" t="s">
        <v>3</v>
      </c>
      <c r="C38" s="281"/>
      <c r="D38" s="282"/>
      <c r="E38" s="282"/>
      <c r="F38" s="42">
        <f>F36-F37</f>
        <v>100000</v>
      </c>
      <c r="G38" s="42">
        <f>G36-G37</f>
        <v>0</v>
      </c>
      <c r="H38" s="317"/>
      <c r="I38" s="318"/>
      <c r="J38" s="318"/>
      <c r="K38" s="35"/>
    </row>
    <row r="39" spans="1:11" s="14" customFormat="1" ht="13.5" customHeight="1" thickBot="1">
      <c r="A39" s="269" t="s">
        <v>121</v>
      </c>
      <c r="B39" s="270"/>
      <c r="C39" s="270"/>
      <c r="D39" s="270"/>
      <c r="E39" s="270"/>
      <c r="F39" s="46">
        <f>F16-F36</f>
        <v>29473.880000000005</v>
      </c>
      <c r="G39" s="46">
        <f>G16-G36</f>
        <v>0</v>
      </c>
      <c r="H39" s="279"/>
      <c r="I39" s="280"/>
      <c r="J39" s="280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96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A13:E13"/>
    <mergeCell ref="H13:J13"/>
    <mergeCell ref="A14:E14"/>
    <mergeCell ref="H14:J14"/>
    <mergeCell ref="H15:K15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A1" sqref="A1:K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182</v>
      </c>
      <c r="I2" s="10"/>
      <c r="J2" s="10"/>
      <c r="K2" s="10"/>
    </row>
    <row r="3" spans="1:12" ht="12.75" customHeight="1">
      <c r="A3" s="305" t="s">
        <v>145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8"/>
    </row>
    <row r="4" spans="1:11" ht="12.75" customHeight="1">
      <c r="A4" s="305" t="s">
        <v>133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7" t="s">
        <v>9</v>
      </c>
      <c r="B6" s="291" t="s">
        <v>0</v>
      </c>
      <c r="C6" s="291" t="s">
        <v>1</v>
      </c>
      <c r="D6" s="291" t="s">
        <v>10</v>
      </c>
      <c r="E6" s="291" t="s">
        <v>11</v>
      </c>
      <c r="F6" s="291" t="s">
        <v>122</v>
      </c>
      <c r="G6" s="309" t="s">
        <v>12</v>
      </c>
      <c r="H6" s="291" t="s">
        <v>13</v>
      </c>
      <c r="I6" s="291" t="s">
        <v>14</v>
      </c>
      <c r="J6" s="291" t="s">
        <v>15</v>
      </c>
      <c r="K6" s="311" t="s">
        <v>2</v>
      </c>
    </row>
    <row r="7" spans="1:11" ht="13.5" thickBot="1">
      <c r="A7" s="308"/>
      <c r="B7" s="292"/>
      <c r="C7" s="292"/>
      <c r="D7" s="292"/>
      <c r="E7" s="292"/>
      <c r="F7" s="292"/>
      <c r="G7" s="310"/>
      <c r="H7" s="292"/>
      <c r="I7" s="292"/>
      <c r="J7" s="292"/>
      <c r="K7" s="312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3" t="s">
        <v>51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s="14" customFormat="1" ht="12.75" customHeight="1" thickBot="1">
      <c r="A10" s="15"/>
      <c r="B10" s="16"/>
      <c r="C10" s="16" t="s">
        <v>25</v>
      </c>
      <c r="D10" s="17">
        <v>163</v>
      </c>
      <c r="E10" s="18" t="s">
        <v>27</v>
      </c>
      <c r="F10" s="19"/>
      <c r="G10" s="127"/>
      <c r="H10" s="11" t="s">
        <v>8</v>
      </c>
      <c r="I10" s="123">
        <v>14.17</v>
      </c>
      <c r="J10" s="13" t="s">
        <v>123</v>
      </c>
      <c r="K10" s="20"/>
    </row>
    <row r="11" spans="1:11" s="14" customFormat="1" ht="13.5" customHeight="1">
      <c r="A11" s="273" t="s">
        <v>134</v>
      </c>
      <c r="B11" s="274"/>
      <c r="C11" s="274"/>
      <c r="D11" s="274"/>
      <c r="E11" s="274"/>
      <c r="F11" s="44">
        <v>17000</v>
      </c>
      <c r="G11" s="44">
        <v>0</v>
      </c>
      <c r="H11" s="315"/>
      <c r="I11" s="316"/>
      <c r="J11" s="316"/>
      <c r="K11" s="91"/>
    </row>
    <row r="12" spans="1:11" s="14" customFormat="1" ht="13.5" customHeight="1">
      <c r="A12" s="283" t="s">
        <v>26</v>
      </c>
      <c r="B12" s="284"/>
      <c r="C12" s="284"/>
      <c r="D12" s="284"/>
      <c r="E12" s="284"/>
      <c r="F12" s="41">
        <v>33000</v>
      </c>
      <c r="G12" s="229">
        <v>0</v>
      </c>
      <c r="H12" s="287"/>
      <c r="I12" s="288"/>
      <c r="J12" s="288"/>
      <c r="K12" s="53"/>
    </row>
    <row r="13" spans="1:11" s="14" customFormat="1" ht="13.5" customHeight="1">
      <c r="A13" s="283" t="s">
        <v>32</v>
      </c>
      <c r="B13" s="284"/>
      <c r="C13" s="284"/>
      <c r="D13" s="284"/>
      <c r="E13" s="284"/>
      <c r="F13" s="41">
        <f>-(D10*12*0)</f>
        <v>0</v>
      </c>
      <c r="G13" s="41">
        <v>0</v>
      </c>
      <c r="H13" s="287"/>
      <c r="I13" s="288"/>
      <c r="J13" s="288"/>
      <c r="K13" s="53"/>
    </row>
    <row r="14" spans="1:11" s="40" customFormat="1" ht="12.75" customHeight="1">
      <c r="A14" s="285" t="s">
        <v>36</v>
      </c>
      <c r="B14" s="286"/>
      <c r="C14" s="286"/>
      <c r="D14" s="286"/>
      <c r="E14" s="286"/>
      <c r="F14" s="41">
        <v>0</v>
      </c>
      <c r="G14" s="41">
        <v>0</v>
      </c>
      <c r="H14" s="287"/>
      <c r="I14" s="288"/>
      <c r="J14" s="288"/>
      <c r="K14" s="53"/>
    </row>
    <row r="15" spans="1:11" s="14" customFormat="1" ht="13.5" customHeight="1">
      <c r="A15" s="283" t="s">
        <v>112</v>
      </c>
      <c r="B15" s="284"/>
      <c r="C15" s="284"/>
      <c r="D15" s="284"/>
      <c r="E15" s="284"/>
      <c r="F15" s="41">
        <v>0</v>
      </c>
      <c r="G15" s="41">
        <v>0</v>
      </c>
      <c r="H15" s="289"/>
      <c r="I15" s="288"/>
      <c r="J15" s="288"/>
      <c r="K15" s="290"/>
    </row>
    <row r="16" spans="1:11" s="39" customFormat="1" ht="12.75" customHeight="1" thickBot="1">
      <c r="A16" s="277" t="s">
        <v>110</v>
      </c>
      <c r="B16" s="278"/>
      <c r="C16" s="278"/>
      <c r="D16" s="278"/>
      <c r="E16" s="278"/>
      <c r="F16" s="45">
        <f>F11+F12+F13+F14+F15</f>
        <v>50000</v>
      </c>
      <c r="G16" s="45">
        <f>G11+G12+G13+G14+G15</f>
        <v>0</v>
      </c>
      <c r="H16" s="279"/>
      <c r="I16" s="280"/>
      <c r="J16" s="280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4">
        <v>1</v>
      </c>
      <c r="B18" s="96" t="s">
        <v>17</v>
      </c>
      <c r="C18" s="96" t="s">
        <v>19</v>
      </c>
      <c r="D18" s="69"/>
      <c r="E18" s="68"/>
      <c r="F18" s="70">
        <v>10000</v>
      </c>
      <c r="G18" s="194"/>
      <c r="H18" s="87"/>
      <c r="I18" s="87"/>
      <c r="J18" s="99" t="s">
        <v>3</v>
      </c>
      <c r="K18" s="100"/>
    </row>
    <row r="19" spans="1:11" ht="14.25" customHeight="1">
      <c r="A19" s="28">
        <v>2</v>
      </c>
      <c r="B19" s="128"/>
      <c r="C19" s="52" t="s">
        <v>174</v>
      </c>
      <c r="D19" s="80"/>
      <c r="E19" s="129"/>
      <c r="F19" s="130">
        <v>40000</v>
      </c>
      <c r="G19" s="3"/>
      <c r="H19" s="4"/>
      <c r="I19" s="2"/>
      <c r="J19" s="25"/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3" t="s">
        <v>114</v>
      </c>
      <c r="B36" s="274"/>
      <c r="C36" s="274"/>
      <c r="D36" s="274"/>
      <c r="E36" s="274"/>
      <c r="F36" s="44">
        <f>SUM(F18:F34)</f>
        <v>50000</v>
      </c>
      <c r="G36" s="44">
        <f>SUM(G18:G34)</f>
        <v>0</v>
      </c>
      <c r="H36" s="315"/>
      <c r="I36" s="316"/>
      <c r="J36" s="316"/>
      <c r="K36" s="91"/>
    </row>
    <row r="37" spans="1:11" s="14" customFormat="1" ht="13.5" customHeight="1">
      <c r="A37" s="109"/>
      <c r="B37" s="261" t="s">
        <v>4</v>
      </c>
      <c r="C37" s="262"/>
      <c r="D37" s="263"/>
      <c r="E37" s="264"/>
      <c r="F37" s="42">
        <v>0</v>
      </c>
      <c r="G37" s="42">
        <v>0</v>
      </c>
      <c r="H37" s="313"/>
      <c r="I37" s="314"/>
      <c r="J37" s="314"/>
      <c r="K37" s="55"/>
    </row>
    <row r="38" spans="1:11" s="14" customFormat="1" ht="13.5" customHeight="1">
      <c r="A38" s="109"/>
      <c r="B38" s="281" t="s">
        <v>3</v>
      </c>
      <c r="C38" s="281"/>
      <c r="D38" s="282"/>
      <c r="E38" s="282"/>
      <c r="F38" s="42">
        <f>F36-F37</f>
        <v>50000</v>
      </c>
      <c r="G38" s="42">
        <f>G36-G37</f>
        <v>0</v>
      </c>
      <c r="H38" s="317"/>
      <c r="I38" s="318"/>
      <c r="J38" s="318"/>
      <c r="K38" s="35"/>
    </row>
    <row r="39" spans="1:11" s="14" customFormat="1" ht="13.5" customHeight="1" thickBot="1">
      <c r="A39" s="269" t="s">
        <v>121</v>
      </c>
      <c r="B39" s="270"/>
      <c r="C39" s="270"/>
      <c r="D39" s="270"/>
      <c r="E39" s="270"/>
      <c r="F39" s="46">
        <f>F16-F36</f>
        <v>0</v>
      </c>
      <c r="G39" s="46">
        <f>G16-G36</f>
        <v>0</v>
      </c>
      <c r="H39" s="279"/>
      <c r="I39" s="280"/>
      <c r="J39" s="280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97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B38:E38"/>
    <mergeCell ref="H38:J38"/>
    <mergeCell ref="A39:E39"/>
    <mergeCell ref="H39:J39"/>
    <mergeCell ref="A16:E16"/>
    <mergeCell ref="H16:J16"/>
    <mergeCell ref="A36:E36"/>
    <mergeCell ref="H36:J36"/>
    <mergeCell ref="B37:E37"/>
    <mergeCell ref="H37:J37"/>
    <mergeCell ref="A15:E15"/>
    <mergeCell ref="A13:E13"/>
    <mergeCell ref="H13:J13"/>
    <mergeCell ref="A14:E14"/>
    <mergeCell ref="H14:J14"/>
    <mergeCell ref="H15:K15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A1" sqref="A1:K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182</v>
      </c>
      <c r="I2" s="10"/>
      <c r="J2" s="10"/>
      <c r="K2" s="10"/>
    </row>
    <row r="3" spans="1:12" ht="12.75" customHeight="1">
      <c r="A3" s="305" t="s">
        <v>145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8"/>
    </row>
    <row r="4" spans="1:11" ht="12.75" customHeight="1">
      <c r="A4" s="305" t="s">
        <v>133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7" t="s">
        <v>9</v>
      </c>
      <c r="B6" s="291" t="s">
        <v>0</v>
      </c>
      <c r="C6" s="291" t="s">
        <v>1</v>
      </c>
      <c r="D6" s="291" t="s">
        <v>10</v>
      </c>
      <c r="E6" s="291" t="s">
        <v>11</v>
      </c>
      <c r="F6" s="291" t="s">
        <v>122</v>
      </c>
      <c r="G6" s="309" t="s">
        <v>12</v>
      </c>
      <c r="H6" s="291" t="s">
        <v>13</v>
      </c>
      <c r="I6" s="291" t="s">
        <v>14</v>
      </c>
      <c r="J6" s="291" t="s">
        <v>15</v>
      </c>
      <c r="K6" s="311" t="s">
        <v>2</v>
      </c>
    </row>
    <row r="7" spans="1:11" ht="13.5" thickBot="1">
      <c r="A7" s="308"/>
      <c r="B7" s="292"/>
      <c r="C7" s="292"/>
      <c r="D7" s="292"/>
      <c r="E7" s="292"/>
      <c r="F7" s="292"/>
      <c r="G7" s="310"/>
      <c r="H7" s="292"/>
      <c r="I7" s="292"/>
      <c r="J7" s="292"/>
      <c r="K7" s="312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3" t="s">
        <v>52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s="14" customFormat="1" ht="12.75" customHeight="1" thickBot="1">
      <c r="A10" s="15"/>
      <c r="B10" s="16"/>
      <c r="C10" s="16" t="s">
        <v>25</v>
      </c>
      <c r="D10" s="17">
        <v>175</v>
      </c>
      <c r="E10" s="18" t="s">
        <v>27</v>
      </c>
      <c r="F10" s="19"/>
      <c r="G10" s="127"/>
      <c r="H10" s="11" t="s">
        <v>8</v>
      </c>
      <c r="I10" s="123">
        <v>17.08</v>
      </c>
      <c r="J10" s="13" t="s">
        <v>124</v>
      </c>
      <c r="K10" s="20"/>
    </row>
    <row r="11" spans="1:11" s="14" customFormat="1" ht="13.5" customHeight="1">
      <c r="A11" s="273" t="s">
        <v>134</v>
      </c>
      <c r="B11" s="274"/>
      <c r="C11" s="274"/>
      <c r="D11" s="274"/>
      <c r="E11" s="274"/>
      <c r="F11" s="44">
        <v>24000</v>
      </c>
      <c r="G11" s="44">
        <v>0</v>
      </c>
      <c r="H11" s="315"/>
      <c r="I11" s="316"/>
      <c r="J11" s="316"/>
      <c r="K11" s="91"/>
    </row>
    <row r="12" spans="1:11" s="14" customFormat="1" ht="13.5" customHeight="1">
      <c r="A12" s="283" t="s">
        <v>26</v>
      </c>
      <c r="B12" s="284"/>
      <c r="C12" s="284"/>
      <c r="D12" s="284"/>
      <c r="E12" s="284"/>
      <c r="F12" s="41">
        <v>42000</v>
      </c>
      <c r="G12" s="229">
        <v>0</v>
      </c>
      <c r="H12" s="287"/>
      <c r="I12" s="288"/>
      <c r="J12" s="288"/>
      <c r="K12" s="53"/>
    </row>
    <row r="13" spans="1:11" s="14" customFormat="1" ht="13.5" customHeight="1">
      <c r="A13" s="283" t="s">
        <v>32</v>
      </c>
      <c r="B13" s="284"/>
      <c r="C13" s="284"/>
      <c r="D13" s="284"/>
      <c r="E13" s="284"/>
      <c r="F13" s="41">
        <f>-(D10*12*0)</f>
        <v>0</v>
      </c>
      <c r="G13" s="41">
        <v>0</v>
      </c>
      <c r="H13" s="287"/>
      <c r="I13" s="288"/>
      <c r="J13" s="288"/>
      <c r="K13" s="53"/>
    </row>
    <row r="14" spans="1:11" s="40" customFormat="1" ht="12.75" customHeight="1">
      <c r="A14" s="285" t="s">
        <v>36</v>
      </c>
      <c r="B14" s="286"/>
      <c r="C14" s="286"/>
      <c r="D14" s="286"/>
      <c r="E14" s="286"/>
      <c r="F14" s="41">
        <v>0</v>
      </c>
      <c r="G14" s="41">
        <v>0</v>
      </c>
      <c r="H14" s="287"/>
      <c r="I14" s="288"/>
      <c r="J14" s="288"/>
      <c r="K14" s="53"/>
    </row>
    <row r="15" spans="1:11" s="14" customFormat="1" ht="13.5" customHeight="1">
      <c r="A15" s="283" t="s">
        <v>112</v>
      </c>
      <c r="B15" s="284"/>
      <c r="C15" s="284"/>
      <c r="D15" s="284"/>
      <c r="E15" s="284"/>
      <c r="F15" s="41">
        <v>0</v>
      </c>
      <c r="G15" s="41">
        <v>0</v>
      </c>
      <c r="H15" s="289"/>
      <c r="I15" s="288"/>
      <c r="J15" s="288"/>
      <c r="K15" s="290"/>
    </row>
    <row r="16" spans="1:11" s="39" customFormat="1" ht="12.75" customHeight="1" thickBot="1">
      <c r="A16" s="277" t="s">
        <v>110</v>
      </c>
      <c r="B16" s="278"/>
      <c r="C16" s="278"/>
      <c r="D16" s="278"/>
      <c r="E16" s="278"/>
      <c r="F16" s="45">
        <f>F11+F12+F13+F14+F15</f>
        <v>66000</v>
      </c>
      <c r="G16" s="45">
        <f>G11+G12+G13+G14+G15</f>
        <v>0</v>
      </c>
      <c r="H16" s="279"/>
      <c r="I16" s="280"/>
      <c r="J16" s="280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4">
        <v>1</v>
      </c>
      <c r="B18" s="96" t="s">
        <v>29</v>
      </c>
      <c r="C18" s="96" t="s">
        <v>19</v>
      </c>
      <c r="D18" s="69"/>
      <c r="E18" s="68"/>
      <c r="F18" s="70">
        <v>10000</v>
      </c>
      <c r="G18" s="194"/>
      <c r="H18" s="87"/>
      <c r="I18" s="87"/>
      <c r="J18" s="99" t="s">
        <v>3</v>
      </c>
      <c r="K18" s="100"/>
    </row>
    <row r="19" spans="1:11" ht="14.25" customHeight="1">
      <c r="A19" s="28">
        <v>2</v>
      </c>
      <c r="B19" s="128"/>
      <c r="C19" s="52" t="s">
        <v>174</v>
      </c>
      <c r="D19" s="80"/>
      <c r="E19" s="129"/>
      <c r="F19" s="130">
        <v>40000</v>
      </c>
      <c r="G19" s="3"/>
      <c r="H19" s="4"/>
      <c r="I19" s="2"/>
      <c r="J19" s="25"/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3" t="s">
        <v>114</v>
      </c>
      <c r="B36" s="274"/>
      <c r="C36" s="274"/>
      <c r="D36" s="274"/>
      <c r="E36" s="274"/>
      <c r="F36" s="44">
        <f>SUM(F18:F34)</f>
        <v>50000</v>
      </c>
      <c r="G36" s="44">
        <f>SUM(G18:G34)</f>
        <v>0</v>
      </c>
      <c r="H36" s="315"/>
      <c r="I36" s="316"/>
      <c r="J36" s="316"/>
      <c r="K36" s="91"/>
    </row>
    <row r="37" spans="1:11" s="14" customFormat="1" ht="13.5" customHeight="1">
      <c r="A37" s="109"/>
      <c r="B37" s="261" t="s">
        <v>4</v>
      </c>
      <c r="C37" s="262"/>
      <c r="D37" s="263"/>
      <c r="E37" s="264"/>
      <c r="F37" s="42">
        <v>0</v>
      </c>
      <c r="G37" s="42">
        <v>0</v>
      </c>
      <c r="H37" s="313"/>
      <c r="I37" s="314"/>
      <c r="J37" s="314"/>
      <c r="K37" s="55"/>
    </row>
    <row r="38" spans="1:11" s="14" customFormat="1" ht="13.5" customHeight="1">
      <c r="A38" s="109"/>
      <c r="B38" s="281" t="s">
        <v>3</v>
      </c>
      <c r="C38" s="281"/>
      <c r="D38" s="282"/>
      <c r="E38" s="282"/>
      <c r="F38" s="42">
        <f>F36-F37</f>
        <v>50000</v>
      </c>
      <c r="G38" s="42">
        <f>G36-G37</f>
        <v>0</v>
      </c>
      <c r="H38" s="317"/>
      <c r="I38" s="318"/>
      <c r="J38" s="318"/>
      <c r="K38" s="35"/>
    </row>
    <row r="39" spans="1:11" s="14" customFormat="1" ht="13.5" customHeight="1" thickBot="1">
      <c r="A39" s="269" t="s">
        <v>121</v>
      </c>
      <c r="B39" s="270"/>
      <c r="C39" s="270"/>
      <c r="D39" s="270"/>
      <c r="E39" s="270"/>
      <c r="F39" s="46">
        <f>F16-F36</f>
        <v>16000</v>
      </c>
      <c r="G39" s="46">
        <f>G16-G36</f>
        <v>0</v>
      </c>
      <c r="H39" s="279"/>
      <c r="I39" s="280"/>
      <c r="J39" s="280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98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A13:E13"/>
    <mergeCell ref="H13:J13"/>
    <mergeCell ref="A14:E14"/>
    <mergeCell ref="H14:J14"/>
    <mergeCell ref="H15:K15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A1" sqref="A1:K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182</v>
      </c>
      <c r="I2" s="10"/>
      <c r="J2" s="10"/>
      <c r="K2" s="10"/>
    </row>
    <row r="3" spans="1:12" ht="12.75" customHeight="1">
      <c r="A3" s="305" t="s">
        <v>145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8"/>
    </row>
    <row r="4" spans="1:11" ht="12.75" customHeight="1">
      <c r="A4" s="305" t="s">
        <v>133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7" t="s">
        <v>9</v>
      </c>
      <c r="B6" s="291" t="s">
        <v>0</v>
      </c>
      <c r="C6" s="291" t="s">
        <v>1</v>
      </c>
      <c r="D6" s="291" t="s">
        <v>10</v>
      </c>
      <c r="E6" s="291" t="s">
        <v>11</v>
      </c>
      <c r="F6" s="291" t="s">
        <v>122</v>
      </c>
      <c r="G6" s="309" t="s">
        <v>12</v>
      </c>
      <c r="H6" s="291" t="s">
        <v>13</v>
      </c>
      <c r="I6" s="291" t="s">
        <v>14</v>
      </c>
      <c r="J6" s="291" t="s">
        <v>15</v>
      </c>
      <c r="K6" s="311" t="s">
        <v>2</v>
      </c>
    </row>
    <row r="7" spans="1:11" ht="13.5" thickBot="1">
      <c r="A7" s="308"/>
      <c r="B7" s="292"/>
      <c r="C7" s="292"/>
      <c r="D7" s="292"/>
      <c r="E7" s="292"/>
      <c r="F7" s="292"/>
      <c r="G7" s="310"/>
      <c r="H7" s="292"/>
      <c r="I7" s="292"/>
      <c r="J7" s="292"/>
      <c r="K7" s="312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3" t="s">
        <v>53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s="14" customFormat="1" ht="12.75" customHeight="1" thickBot="1">
      <c r="A10" s="15"/>
      <c r="B10" s="16"/>
      <c r="C10" s="16" t="s">
        <v>25</v>
      </c>
      <c r="D10" s="17">
        <v>255</v>
      </c>
      <c r="E10" s="18" t="s">
        <v>27</v>
      </c>
      <c r="F10" s="19"/>
      <c r="G10" s="127"/>
      <c r="H10" s="11" t="s">
        <v>8</v>
      </c>
      <c r="I10" s="123">
        <v>10.92</v>
      </c>
      <c r="J10" s="13" t="s">
        <v>123</v>
      </c>
      <c r="K10" s="20"/>
    </row>
    <row r="11" spans="1:11" s="14" customFormat="1" ht="13.5" customHeight="1">
      <c r="A11" s="273" t="s">
        <v>134</v>
      </c>
      <c r="B11" s="274"/>
      <c r="C11" s="274"/>
      <c r="D11" s="274"/>
      <c r="E11" s="274"/>
      <c r="F11" s="44">
        <v>90000</v>
      </c>
      <c r="G11" s="44">
        <v>0</v>
      </c>
      <c r="H11" s="315"/>
      <c r="I11" s="316"/>
      <c r="J11" s="316"/>
      <c r="K11" s="91"/>
    </row>
    <row r="12" spans="1:11" s="14" customFormat="1" ht="13.5" customHeight="1">
      <c r="A12" s="283" t="s">
        <v>26</v>
      </c>
      <c r="B12" s="284"/>
      <c r="C12" s="284"/>
      <c r="D12" s="284"/>
      <c r="E12" s="284"/>
      <c r="F12" s="41">
        <v>53000</v>
      </c>
      <c r="G12" s="229">
        <v>0</v>
      </c>
      <c r="H12" s="287"/>
      <c r="I12" s="288"/>
      <c r="J12" s="288"/>
      <c r="K12" s="53"/>
    </row>
    <row r="13" spans="1:11" s="14" customFormat="1" ht="13.5" customHeight="1">
      <c r="A13" s="283" t="s">
        <v>32</v>
      </c>
      <c r="B13" s="284"/>
      <c r="C13" s="284"/>
      <c r="D13" s="284"/>
      <c r="E13" s="284"/>
      <c r="F13" s="41">
        <f>-(D10*12*0)</f>
        <v>0</v>
      </c>
      <c r="G13" s="41">
        <v>0</v>
      </c>
      <c r="H13" s="287"/>
      <c r="I13" s="288"/>
      <c r="J13" s="288"/>
      <c r="K13" s="53"/>
    </row>
    <row r="14" spans="1:11" s="40" customFormat="1" ht="12.75" customHeight="1">
      <c r="A14" s="285" t="s">
        <v>36</v>
      </c>
      <c r="B14" s="286"/>
      <c r="C14" s="286"/>
      <c r="D14" s="286"/>
      <c r="E14" s="286"/>
      <c r="F14" s="41">
        <v>0</v>
      </c>
      <c r="G14" s="41">
        <v>0</v>
      </c>
      <c r="H14" s="287"/>
      <c r="I14" s="288"/>
      <c r="J14" s="288"/>
      <c r="K14" s="53"/>
    </row>
    <row r="15" spans="1:11" s="14" customFormat="1" ht="13.5" customHeight="1">
      <c r="A15" s="283" t="s">
        <v>112</v>
      </c>
      <c r="B15" s="284"/>
      <c r="C15" s="284"/>
      <c r="D15" s="284"/>
      <c r="E15" s="284"/>
      <c r="F15" s="41">
        <v>0</v>
      </c>
      <c r="G15" s="41">
        <v>0</v>
      </c>
      <c r="H15" s="287"/>
      <c r="I15" s="288"/>
      <c r="J15" s="288"/>
      <c r="K15" s="53"/>
    </row>
    <row r="16" spans="1:11" s="39" customFormat="1" ht="12.75" customHeight="1" thickBot="1">
      <c r="A16" s="277" t="s">
        <v>110</v>
      </c>
      <c r="B16" s="278"/>
      <c r="C16" s="278"/>
      <c r="D16" s="278"/>
      <c r="E16" s="278"/>
      <c r="F16" s="45">
        <f>F11+F12+F13+F14+F15</f>
        <v>143000</v>
      </c>
      <c r="G16" s="45">
        <f>G11+G12+G13+G14+G15</f>
        <v>0</v>
      </c>
      <c r="H16" s="279"/>
      <c r="I16" s="280"/>
      <c r="J16" s="280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4">
        <v>1</v>
      </c>
      <c r="B18" s="96" t="s">
        <v>37</v>
      </c>
      <c r="C18" s="96" t="s">
        <v>19</v>
      </c>
      <c r="D18" s="86"/>
      <c r="E18" s="87"/>
      <c r="F18" s="98">
        <v>25000</v>
      </c>
      <c r="G18" s="194"/>
      <c r="H18" s="86"/>
      <c r="I18" s="87"/>
      <c r="J18" s="99" t="s">
        <v>3</v>
      </c>
      <c r="K18" s="100"/>
    </row>
    <row r="19" spans="1:11" ht="12.75">
      <c r="A19" s="28">
        <v>2</v>
      </c>
      <c r="B19" s="168"/>
      <c r="C19" s="170"/>
      <c r="D19" s="152"/>
      <c r="E19" s="92"/>
      <c r="F19" s="171"/>
      <c r="G19" s="192"/>
      <c r="H19" s="148"/>
      <c r="I19" s="92"/>
      <c r="J19" s="152"/>
      <c r="K19" s="179"/>
    </row>
    <row r="20" spans="1:11" ht="12.75">
      <c r="A20" s="29">
        <v>3</v>
      </c>
      <c r="B20" s="170"/>
      <c r="C20" s="170"/>
      <c r="D20" s="148"/>
      <c r="E20" s="148"/>
      <c r="F20" s="201"/>
      <c r="G20" s="188"/>
      <c r="H20" s="148"/>
      <c r="I20" s="148"/>
      <c r="J20" s="152"/>
      <c r="K20" s="183"/>
    </row>
    <row r="21" spans="1:11" ht="12.75">
      <c r="A21" s="29">
        <v>4</v>
      </c>
      <c r="B21" s="212"/>
      <c r="C21" s="170"/>
      <c r="D21" s="25"/>
      <c r="E21" s="2"/>
      <c r="F21" s="64"/>
      <c r="G21" s="192"/>
      <c r="H21" s="148"/>
      <c r="I21" s="148"/>
      <c r="J21" s="148"/>
      <c r="K21" s="178"/>
    </row>
    <row r="22" spans="1:11" ht="12.75">
      <c r="A22" s="29">
        <v>5</v>
      </c>
      <c r="B22" s="170"/>
      <c r="C22" s="170"/>
      <c r="D22" s="148"/>
      <c r="E22" s="148"/>
      <c r="F22" s="145"/>
      <c r="G22" s="188"/>
      <c r="H22" s="148"/>
      <c r="I22" s="148"/>
      <c r="J22" s="148"/>
      <c r="K22" s="178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3" t="s">
        <v>114</v>
      </c>
      <c r="B36" s="274"/>
      <c r="C36" s="274"/>
      <c r="D36" s="274"/>
      <c r="E36" s="274"/>
      <c r="F36" s="44">
        <f>SUM(F18:F34)</f>
        <v>25000</v>
      </c>
      <c r="G36" s="44">
        <f>SUM(G18:G34)</f>
        <v>0</v>
      </c>
      <c r="H36" s="315"/>
      <c r="I36" s="316"/>
      <c r="J36" s="316"/>
      <c r="K36" s="91"/>
    </row>
    <row r="37" spans="1:11" s="14" customFormat="1" ht="13.5" customHeight="1">
      <c r="A37" s="109"/>
      <c r="B37" s="261" t="s">
        <v>4</v>
      </c>
      <c r="C37" s="262"/>
      <c r="D37" s="263"/>
      <c r="E37" s="264"/>
      <c r="F37" s="42">
        <v>0</v>
      </c>
      <c r="G37" s="42">
        <v>0</v>
      </c>
      <c r="H37" s="313"/>
      <c r="I37" s="314"/>
      <c r="J37" s="314"/>
      <c r="K37" s="55"/>
    </row>
    <row r="38" spans="1:11" s="14" customFormat="1" ht="13.5" customHeight="1">
      <c r="A38" s="109"/>
      <c r="B38" s="281" t="s">
        <v>3</v>
      </c>
      <c r="C38" s="281"/>
      <c r="D38" s="282"/>
      <c r="E38" s="282"/>
      <c r="F38" s="42">
        <f>F36-F37</f>
        <v>25000</v>
      </c>
      <c r="G38" s="42">
        <f>G36-G37</f>
        <v>0</v>
      </c>
      <c r="H38" s="317"/>
      <c r="I38" s="318"/>
      <c r="J38" s="318"/>
      <c r="K38" s="35"/>
    </row>
    <row r="39" spans="1:11" s="14" customFormat="1" ht="13.5" customHeight="1" thickBot="1">
      <c r="A39" s="269" t="s">
        <v>121</v>
      </c>
      <c r="B39" s="270"/>
      <c r="C39" s="270"/>
      <c r="D39" s="270"/>
      <c r="E39" s="270"/>
      <c r="F39" s="46">
        <f>F16-F36</f>
        <v>118000</v>
      </c>
      <c r="G39" s="46">
        <f>G16-G36</f>
        <v>0</v>
      </c>
      <c r="H39" s="279"/>
      <c r="I39" s="280"/>
      <c r="J39" s="280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99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="150" zoomScaleNormal="150" zoomScalePageLayoutView="0" workbookViewId="0" topLeftCell="A1">
      <selection activeCell="A1" sqref="A1:K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46.2812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182</v>
      </c>
      <c r="I2" s="10"/>
      <c r="J2" s="10"/>
      <c r="K2" s="10"/>
    </row>
    <row r="3" spans="1:12" ht="12.75" customHeight="1">
      <c r="A3" s="305" t="s">
        <v>145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8"/>
    </row>
    <row r="4" spans="1:11" ht="12.75" customHeight="1">
      <c r="A4" s="305" t="s">
        <v>133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7" t="s">
        <v>9</v>
      </c>
      <c r="B6" s="291" t="s">
        <v>0</v>
      </c>
      <c r="C6" s="291" t="s">
        <v>1</v>
      </c>
      <c r="D6" s="291" t="s">
        <v>10</v>
      </c>
      <c r="E6" s="291" t="s">
        <v>11</v>
      </c>
      <c r="F6" s="291" t="s">
        <v>122</v>
      </c>
      <c r="G6" s="309" t="s">
        <v>12</v>
      </c>
      <c r="H6" s="291" t="s">
        <v>13</v>
      </c>
      <c r="I6" s="291" t="s">
        <v>14</v>
      </c>
      <c r="J6" s="291" t="s">
        <v>15</v>
      </c>
      <c r="K6" s="311" t="s">
        <v>2</v>
      </c>
    </row>
    <row r="7" spans="1:11" ht="13.5" thickBot="1">
      <c r="A7" s="308"/>
      <c r="B7" s="292"/>
      <c r="C7" s="292"/>
      <c r="D7" s="292"/>
      <c r="E7" s="292"/>
      <c r="F7" s="292"/>
      <c r="G7" s="310"/>
      <c r="H7" s="292"/>
      <c r="I7" s="292"/>
      <c r="J7" s="292"/>
      <c r="K7" s="312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3" t="s">
        <v>113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s="14" customFormat="1" ht="12.75" customHeight="1" thickBot="1">
      <c r="A10" s="15"/>
      <c r="B10" s="16"/>
      <c r="C10" s="16" t="s">
        <v>102</v>
      </c>
      <c r="D10" s="17">
        <f>6756.45-64.2-63.6-2889-22.9</f>
        <v>3716.7499999999995</v>
      </c>
      <c r="E10" s="18" t="s">
        <v>6</v>
      </c>
      <c r="F10" s="19"/>
      <c r="G10" s="142">
        <f>64.2+63.6</f>
        <v>127.80000000000001</v>
      </c>
      <c r="H10" s="13" t="s">
        <v>105</v>
      </c>
      <c r="I10" s="12" t="s">
        <v>106</v>
      </c>
      <c r="J10" s="13" t="s">
        <v>7</v>
      </c>
      <c r="K10" s="20"/>
    </row>
    <row r="11" spans="1:11" s="14" customFormat="1" ht="13.5" customHeight="1">
      <c r="A11" s="273" t="s">
        <v>134</v>
      </c>
      <c r="B11" s="274"/>
      <c r="C11" s="274"/>
      <c r="D11" s="274"/>
      <c r="E11" s="274"/>
      <c r="F11" s="44">
        <v>1250000</v>
      </c>
      <c r="G11" s="44">
        <v>0</v>
      </c>
      <c r="H11" s="296"/>
      <c r="I11" s="297"/>
      <c r="J11" s="297"/>
      <c r="K11" s="298"/>
    </row>
    <row r="12" spans="1:11" s="14" customFormat="1" ht="13.5" customHeight="1">
      <c r="A12" s="283" t="s">
        <v>33</v>
      </c>
      <c r="B12" s="284"/>
      <c r="C12" s="284"/>
      <c r="D12" s="284"/>
      <c r="E12" s="284"/>
      <c r="F12" s="41">
        <v>0</v>
      </c>
      <c r="G12" s="41">
        <v>0</v>
      </c>
      <c r="H12" s="299"/>
      <c r="I12" s="300"/>
      <c r="J12" s="300"/>
      <c r="K12" s="301"/>
    </row>
    <row r="13" spans="1:11" s="40" customFormat="1" ht="12.75" customHeight="1">
      <c r="A13" s="285" t="s">
        <v>40</v>
      </c>
      <c r="B13" s="286"/>
      <c r="C13" s="286"/>
      <c r="D13" s="286"/>
      <c r="E13" s="286"/>
      <c r="F13" s="41">
        <v>180000</v>
      </c>
      <c r="G13" s="229">
        <v>0</v>
      </c>
      <c r="H13" s="287"/>
      <c r="I13" s="288"/>
      <c r="J13" s="288"/>
      <c r="K13" s="53"/>
    </row>
    <row r="14" spans="1:11" s="40" customFormat="1" ht="12.75" customHeight="1">
      <c r="A14" s="285" t="s">
        <v>36</v>
      </c>
      <c r="B14" s="286"/>
      <c r="C14" s="286"/>
      <c r="D14" s="286"/>
      <c r="E14" s="286"/>
      <c r="F14" s="110">
        <v>0</v>
      </c>
      <c r="G14" s="41">
        <v>0</v>
      </c>
      <c r="H14" s="289"/>
      <c r="I14" s="288"/>
      <c r="J14" s="288"/>
      <c r="K14" s="290"/>
    </row>
    <row r="15" spans="1:11" s="14" customFormat="1" ht="13.5" customHeight="1">
      <c r="A15" s="283" t="s">
        <v>78</v>
      </c>
      <c r="B15" s="284"/>
      <c r="C15" s="284"/>
      <c r="D15" s="284"/>
      <c r="E15" s="284"/>
      <c r="F15" s="41">
        <v>0</v>
      </c>
      <c r="G15" s="41">
        <v>0</v>
      </c>
      <c r="H15" s="287"/>
      <c r="I15" s="288"/>
      <c r="J15" s="288"/>
      <c r="K15" s="53"/>
    </row>
    <row r="16" spans="1:11" s="39" customFormat="1" ht="12.75" customHeight="1" thickBot="1">
      <c r="A16" s="277" t="s">
        <v>109</v>
      </c>
      <c r="B16" s="278"/>
      <c r="C16" s="278"/>
      <c r="D16" s="278"/>
      <c r="E16" s="278"/>
      <c r="F16" s="45">
        <f>F11+F12+F13+F14+F15</f>
        <v>1430000</v>
      </c>
      <c r="G16" s="45">
        <v>0</v>
      </c>
      <c r="H16" s="279"/>
      <c r="I16" s="280"/>
      <c r="J16" s="280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206">
        <v>1</v>
      </c>
      <c r="B18" s="244" t="s">
        <v>149</v>
      </c>
      <c r="C18" s="94" t="s">
        <v>175</v>
      </c>
      <c r="D18" s="114" t="s">
        <v>148</v>
      </c>
      <c r="E18" s="113"/>
      <c r="F18" s="143">
        <v>100000</v>
      </c>
      <c r="G18" s="143"/>
      <c r="H18" s="114"/>
      <c r="I18" s="196"/>
      <c r="J18" s="238" t="s">
        <v>3</v>
      </c>
      <c r="K18" s="205"/>
    </row>
    <row r="19" spans="1:11" ht="12.75">
      <c r="A19" s="207">
        <v>2</v>
      </c>
      <c r="B19" s="51" t="s">
        <v>147</v>
      </c>
      <c r="C19" s="22" t="s">
        <v>146</v>
      </c>
      <c r="D19" s="66" t="s">
        <v>148</v>
      </c>
      <c r="E19" s="51"/>
      <c r="F19" s="64">
        <v>50000</v>
      </c>
      <c r="G19" s="230"/>
      <c r="H19" s="66"/>
      <c r="I19" s="66"/>
      <c r="J19" s="245" t="s">
        <v>3</v>
      </c>
      <c r="K19" s="177"/>
    </row>
    <row r="20" spans="1:11" ht="12.75">
      <c r="A20" s="207">
        <v>3</v>
      </c>
      <c r="B20" s="51" t="s">
        <v>149</v>
      </c>
      <c r="C20" s="22" t="s">
        <v>150</v>
      </c>
      <c r="D20" s="66" t="s">
        <v>148</v>
      </c>
      <c r="E20" s="51"/>
      <c r="F20" s="64">
        <v>70000</v>
      </c>
      <c r="G20" s="230"/>
      <c r="H20" s="66"/>
      <c r="I20" s="66"/>
      <c r="J20" s="245" t="s">
        <v>3</v>
      </c>
      <c r="K20" s="177"/>
    </row>
    <row r="21" spans="1:11" ht="12.75">
      <c r="A21" s="207">
        <v>4</v>
      </c>
      <c r="B21" s="51" t="s">
        <v>80</v>
      </c>
      <c r="C21" s="22" t="s">
        <v>19</v>
      </c>
      <c r="D21" s="66"/>
      <c r="E21" s="51"/>
      <c r="F21" s="64">
        <v>50000</v>
      </c>
      <c r="G21" s="230"/>
      <c r="H21" s="66"/>
      <c r="I21" s="66"/>
      <c r="J21" s="245" t="s">
        <v>4</v>
      </c>
      <c r="K21" s="177"/>
    </row>
    <row r="22" spans="1:11" ht="12.75">
      <c r="A22" s="207">
        <v>5</v>
      </c>
      <c r="B22" s="225"/>
      <c r="C22" s="144"/>
      <c r="D22" s="172"/>
      <c r="E22" s="144"/>
      <c r="F22" s="153"/>
      <c r="G22" s="189"/>
      <c r="H22" s="172"/>
      <c r="I22" s="172"/>
      <c r="J22" s="150"/>
      <c r="K22" s="226"/>
    </row>
    <row r="23" spans="1:11" ht="12.75">
      <c r="A23" s="207">
        <v>6</v>
      </c>
      <c r="B23" s="225"/>
      <c r="C23" s="144"/>
      <c r="D23" s="172"/>
      <c r="E23" s="144"/>
      <c r="F23" s="153"/>
      <c r="G23" s="189"/>
      <c r="H23" s="172"/>
      <c r="I23" s="172"/>
      <c r="J23" s="150"/>
      <c r="K23" s="177"/>
    </row>
    <row r="24" spans="1:11" ht="12.75">
      <c r="A24" s="207">
        <v>7</v>
      </c>
      <c r="B24" s="225"/>
      <c r="C24" s="144"/>
      <c r="D24" s="172"/>
      <c r="E24" s="144"/>
      <c r="F24" s="153"/>
      <c r="G24" s="189"/>
      <c r="H24" s="172"/>
      <c r="I24" s="172"/>
      <c r="J24" s="150"/>
      <c r="K24" s="177"/>
    </row>
    <row r="25" spans="1:11" ht="12.75">
      <c r="A25" s="207">
        <v>8</v>
      </c>
      <c r="B25" s="225"/>
      <c r="C25" s="144"/>
      <c r="D25" s="172"/>
      <c r="E25" s="144"/>
      <c r="F25" s="153"/>
      <c r="G25" s="189"/>
      <c r="H25" s="172"/>
      <c r="I25" s="172"/>
      <c r="J25" s="150"/>
      <c r="K25" s="177"/>
    </row>
    <row r="26" spans="1:11" ht="12.75">
      <c r="A26" s="207">
        <v>9</v>
      </c>
      <c r="B26" s="225"/>
      <c r="C26" s="144"/>
      <c r="D26" s="172"/>
      <c r="E26" s="144"/>
      <c r="F26" s="153"/>
      <c r="G26" s="153"/>
      <c r="H26" s="172"/>
      <c r="I26" s="144"/>
      <c r="J26" s="150"/>
      <c r="K26" s="177"/>
    </row>
    <row r="27" spans="1:11" ht="12.75">
      <c r="A27" s="207">
        <v>10</v>
      </c>
      <c r="B27" s="225"/>
      <c r="C27" s="144"/>
      <c r="D27" s="172"/>
      <c r="E27" s="144"/>
      <c r="F27" s="153"/>
      <c r="G27" s="153"/>
      <c r="H27" s="172"/>
      <c r="I27" s="144"/>
      <c r="J27" s="150"/>
      <c r="K27" s="177"/>
    </row>
    <row r="28" spans="1:11" ht="12.75">
      <c r="A28" s="207">
        <v>11</v>
      </c>
      <c r="B28" s="225"/>
      <c r="C28" s="144"/>
      <c r="D28" s="172"/>
      <c r="E28" s="144"/>
      <c r="F28" s="153"/>
      <c r="G28" s="153"/>
      <c r="H28" s="172"/>
      <c r="I28" s="144"/>
      <c r="J28" s="150"/>
      <c r="K28" s="177"/>
    </row>
    <row r="29" spans="1:11" ht="12.75">
      <c r="A29" s="207">
        <v>12</v>
      </c>
      <c r="B29" s="225"/>
      <c r="C29" s="144"/>
      <c r="D29" s="172"/>
      <c r="E29" s="144"/>
      <c r="F29" s="153"/>
      <c r="G29" s="153"/>
      <c r="H29" s="172"/>
      <c r="I29" s="144"/>
      <c r="J29" s="150"/>
      <c r="K29" s="177"/>
    </row>
    <row r="30" spans="1:11" ht="12.75">
      <c r="A30" s="207">
        <v>13</v>
      </c>
      <c r="B30" s="225"/>
      <c r="C30" s="144"/>
      <c r="D30" s="172"/>
      <c r="E30" s="144"/>
      <c r="F30" s="153"/>
      <c r="G30" s="153"/>
      <c r="H30" s="172"/>
      <c r="I30" s="144"/>
      <c r="J30" s="150"/>
      <c r="K30" s="177"/>
    </row>
    <row r="31" spans="1:11" ht="12.75">
      <c r="A31" s="207">
        <v>14</v>
      </c>
      <c r="B31" s="225"/>
      <c r="C31" s="144"/>
      <c r="D31" s="172"/>
      <c r="E31" s="144"/>
      <c r="F31" s="153"/>
      <c r="G31" s="153"/>
      <c r="H31" s="172"/>
      <c r="I31" s="144"/>
      <c r="J31" s="150"/>
      <c r="K31" s="177"/>
    </row>
    <row r="32" spans="1:11" ht="12.75">
      <c r="A32" s="207">
        <v>15</v>
      </c>
      <c r="B32" s="71"/>
      <c r="C32" s="51"/>
      <c r="D32" s="66"/>
      <c r="E32" s="51"/>
      <c r="F32" s="64"/>
      <c r="G32" s="64"/>
      <c r="H32" s="66"/>
      <c r="I32" s="51"/>
      <c r="J32" s="204"/>
      <c r="K32" s="203"/>
    </row>
    <row r="33" spans="1:11" ht="12.75">
      <c r="A33" s="207">
        <v>16</v>
      </c>
      <c r="B33" s="71"/>
      <c r="C33" s="51"/>
      <c r="D33" s="66"/>
      <c r="E33" s="51"/>
      <c r="F33" s="64"/>
      <c r="G33" s="64"/>
      <c r="H33" s="66"/>
      <c r="I33" s="51"/>
      <c r="J33" s="204"/>
      <c r="K33" s="203"/>
    </row>
    <row r="34" spans="1:11" ht="13.5" thickBot="1">
      <c r="A34" s="208">
        <v>17</v>
      </c>
      <c r="B34" s="209"/>
      <c r="C34" s="103"/>
      <c r="D34" s="111"/>
      <c r="E34" s="103"/>
      <c r="F34" s="106"/>
      <c r="G34" s="106"/>
      <c r="H34" s="111"/>
      <c r="I34" s="103"/>
      <c r="J34" s="140"/>
      <c r="K34" s="139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3" t="s">
        <v>114</v>
      </c>
      <c r="B36" s="274"/>
      <c r="C36" s="274"/>
      <c r="D36" s="274"/>
      <c r="E36" s="274"/>
      <c r="F36" s="44">
        <f>SUM(F18:F34)</f>
        <v>270000</v>
      </c>
      <c r="G36" s="44">
        <f>SUM(G18:G34)</f>
        <v>0</v>
      </c>
      <c r="H36" s="315"/>
      <c r="I36" s="316"/>
      <c r="J36" s="316"/>
      <c r="K36" s="91"/>
    </row>
    <row r="37" spans="1:11" s="14" customFormat="1" ht="13.5" customHeight="1">
      <c r="A37" s="109"/>
      <c r="B37" s="261" t="s">
        <v>4</v>
      </c>
      <c r="C37" s="262"/>
      <c r="D37" s="263"/>
      <c r="E37" s="264"/>
      <c r="F37" s="42">
        <f>F21</f>
        <v>50000</v>
      </c>
      <c r="G37" s="42">
        <f>G22+G21</f>
        <v>0</v>
      </c>
      <c r="H37" s="313"/>
      <c r="I37" s="314"/>
      <c r="J37" s="314"/>
      <c r="K37" s="55"/>
    </row>
    <row r="38" spans="1:11" s="14" customFormat="1" ht="13.5" customHeight="1">
      <c r="A38" s="109"/>
      <c r="B38" s="281" t="s">
        <v>3</v>
      </c>
      <c r="C38" s="281"/>
      <c r="D38" s="282"/>
      <c r="E38" s="282"/>
      <c r="F38" s="42">
        <f>F36-F37</f>
        <v>220000</v>
      </c>
      <c r="G38" s="42">
        <f>G36-G37</f>
        <v>0</v>
      </c>
      <c r="H38" s="317"/>
      <c r="I38" s="318"/>
      <c r="J38" s="318"/>
      <c r="K38" s="35"/>
    </row>
    <row r="39" spans="1:11" s="14" customFormat="1" ht="13.5" customHeight="1" thickBot="1">
      <c r="A39" s="269" t="s">
        <v>121</v>
      </c>
      <c r="B39" s="270"/>
      <c r="C39" s="270"/>
      <c r="D39" s="270"/>
      <c r="E39" s="270"/>
      <c r="F39" s="46">
        <f>F16-F36</f>
        <v>1160000</v>
      </c>
      <c r="G39" s="46">
        <f>G16-G36</f>
        <v>0</v>
      </c>
      <c r="H39" s="279"/>
      <c r="I39" s="280"/>
      <c r="J39" s="280"/>
      <c r="K39" s="54"/>
    </row>
    <row r="40" ht="12.75">
      <c r="K40" s="138"/>
    </row>
    <row r="41" ht="12.75">
      <c r="K41" s="138" t="s">
        <v>82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</sheetData>
  <sheetProtection/>
  <mergeCells count="33">
    <mergeCell ref="A39:E39"/>
    <mergeCell ref="H39:J39"/>
    <mergeCell ref="A36:E36"/>
    <mergeCell ref="H36:J36"/>
    <mergeCell ref="B38:E38"/>
    <mergeCell ref="B37:E37"/>
    <mergeCell ref="H38:J38"/>
    <mergeCell ref="A13:E13"/>
    <mergeCell ref="H13:J13"/>
    <mergeCell ref="A15:E15"/>
    <mergeCell ref="H15:J15"/>
    <mergeCell ref="H37:J37"/>
    <mergeCell ref="A16:E16"/>
    <mergeCell ref="H16:J16"/>
    <mergeCell ref="A14:E14"/>
    <mergeCell ref="H14:K14"/>
    <mergeCell ref="A11:E11"/>
    <mergeCell ref="A12:E12"/>
    <mergeCell ref="A9:K9"/>
    <mergeCell ref="H11:K12"/>
    <mergeCell ref="G6:G7"/>
    <mergeCell ref="H6:H7"/>
    <mergeCell ref="K6:K7"/>
    <mergeCell ref="A3:K3"/>
    <mergeCell ref="A4:K4"/>
    <mergeCell ref="A6:A7"/>
    <mergeCell ref="B6:B7"/>
    <mergeCell ref="C6:C7"/>
    <mergeCell ref="D6:D7"/>
    <mergeCell ref="E6:E7"/>
    <mergeCell ref="F6:F7"/>
    <mergeCell ref="I6:I7"/>
    <mergeCell ref="J6:J7"/>
  </mergeCells>
  <printOptions horizontalCentered="1"/>
  <pageMargins left="0" right="0" top="0" bottom="0" header="0" footer="0"/>
  <pageSetup horizontalDpi="600" verticalDpi="600" orientation="landscape" paperSize="9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A1" sqref="A1:K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182</v>
      </c>
      <c r="I2" s="10"/>
      <c r="J2" s="10"/>
      <c r="K2" s="10"/>
    </row>
    <row r="3" spans="1:12" ht="12.75" customHeight="1">
      <c r="A3" s="305" t="s">
        <v>145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8"/>
    </row>
    <row r="4" spans="1:11" ht="12.75" customHeight="1">
      <c r="A4" s="305" t="s">
        <v>133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7" t="s">
        <v>9</v>
      </c>
      <c r="B6" s="291" t="s">
        <v>0</v>
      </c>
      <c r="C6" s="291" t="s">
        <v>1</v>
      </c>
      <c r="D6" s="291" t="s">
        <v>10</v>
      </c>
      <c r="E6" s="291" t="s">
        <v>11</v>
      </c>
      <c r="F6" s="291" t="s">
        <v>122</v>
      </c>
      <c r="G6" s="309" t="s">
        <v>12</v>
      </c>
      <c r="H6" s="291" t="s">
        <v>13</v>
      </c>
      <c r="I6" s="291" t="s">
        <v>14</v>
      </c>
      <c r="J6" s="291" t="s">
        <v>15</v>
      </c>
      <c r="K6" s="311" t="s">
        <v>2</v>
      </c>
    </row>
    <row r="7" spans="1:11" ht="13.5" thickBot="1">
      <c r="A7" s="308"/>
      <c r="B7" s="292"/>
      <c r="C7" s="292"/>
      <c r="D7" s="292"/>
      <c r="E7" s="292"/>
      <c r="F7" s="292"/>
      <c r="G7" s="310"/>
      <c r="H7" s="292"/>
      <c r="I7" s="292"/>
      <c r="J7" s="292"/>
      <c r="K7" s="312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3" t="s">
        <v>54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s="14" customFormat="1" ht="12.75" customHeight="1" thickBot="1">
      <c r="A10" s="15"/>
      <c r="B10" s="16"/>
      <c r="C10" s="16" t="s">
        <v>25</v>
      </c>
      <c r="D10" s="17">
        <v>175</v>
      </c>
      <c r="E10" s="18" t="s">
        <v>27</v>
      </c>
      <c r="F10" s="19"/>
      <c r="G10" s="127"/>
      <c r="H10" s="11" t="s">
        <v>8</v>
      </c>
      <c r="I10" s="123">
        <v>14.91</v>
      </c>
      <c r="J10" s="13" t="s">
        <v>123</v>
      </c>
      <c r="K10" s="20"/>
    </row>
    <row r="11" spans="1:11" s="14" customFormat="1" ht="13.5" customHeight="1">
      <c r="A11" s="273" t="s">
        <v>134</v>
      </c>
      <c r="B11" s="274"/>
      <c r="C11" s="274"/>
      <c r="D11" s="274"/>
      <c r="E11" s="274"/>
      <c r="F11" s="44">
        <v>9000</v>
      </c>
      <c r="G11" s="44">
        <v>0</v>
      </c>
      <c r="H11" s="315"/>
      <c r="I11" s="316"/>
      <c r="J11" s="316"/>
      <c r="K11" s="91"/>
    </row>
    <row r="12" spans="1:11" s="14" customFormat="1" ht="13.5" customHeight="1">
      <c r="A12" s="283" t="s">
        <v>26</v>
      </c>
      <c r="B12" s="284"/>
      <c r="C12" s="284"/>
      <c r="D12" s="284"/>
      <c r="E12" s="284"/>
      <c r="F12" s="41">
        <v>40000</v>
      </c>
      <c r="G12" s="229">
        <v>0</v>
      </c>
      <c r="H12" s="287"/>
      <c r="I12" s="288"/>
      <c r="J12" s="288"/>
      <c r="K12" s="53"/>
    </row>
    <row r="13" spans="1:11" s="14" customFormat="1" ht="13.5" customHeight="1">
      <c r="A13" s="283" t="s">
        <v>32</v>
      </c>
      <c r="B13" s="284"/>
      <c r="C13" s="284"/>
      <c r="D13" s="284"/>
      <c r="E13" s="284"/>
      <c r="F13" s="41">
        <f>-(D10*12*0)</f>
        <v>0</v>
      </c>
      <c r="G13" s="41">
        <v>0</v>
      </c>
      <c r="H13" s="287"/>
      <c r="I13" s="288"/>
      <c r="J13" s="288"/>
      <c r="K13" s="53"/>
    </row>
    <row r="14" spans="1:11" s="40" customFormat="1" ht="12.75" customHeight="1">
      <c r="A14" s="285" t="s">
        <v>36</v>
      </c>
      <c r="B14" s="286"/>
      <c r="C14" s="286"/>
      <c r="D14" s="286"/>
      <c r="E14" s="286"/>
      <c r="F14" s="41">
        <v>0</v>
      </c>
      <c r="G14" s="41">
        <v>0</v>
      </c>
      <c r="H14" s="287"/>
      <c r="I14" s="288"/>
      <c r="J14" s="288"/>
      <c r="K14" s="53"/>
    </row>
    <row r="15" spans="1:11" s="14" customFormat="1" ht="13.5" customHeight="1">
      <c r="A15" s="283" t="s">
        <v>112</v>
      </c>
      <c r="B15" s="284"/>
      <c r="C15" s="284"/>
      <c r="D15" s="284"/>
      <c r="E15" s="284"/>
      <c r="F15" s="41">
        <v>0</v>
      </c>
      <c r="G15" s="41">
        <v>0</v>
      </c>
      <c r="H15" s="289"/>
      <c r="I15" s="288"/>
      <c r="J15" s="288"/>
      <c r="K15" s="290"/>
    </row>
    <row r="16" spans="1:11" s="39" customFormat="1" ht="12.75" customHeight="1" thickBot="1">
      <c r="A16" s="277" t="s">
        <v>110</v>
      </c>
      <c r="B16" s="278"/>
      <c r="C16" s="278"/>
      <c r="D16" s="278"/>
      <c r="E16" s="278"/>
      <c r="F16" s="45">
        <f>F11+F12+F13+F14+F15</f>
        <v>49000</v>
      </c>
      <c r="G16" s="45">
        <f>G11+G12+G13+G14+G15</f>
        <v>0</v>
      </c>
      <c r="H16" s="279"/>
      <c r="I16" s="280"/>
      <c r="J16" s="280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4">
        <v>1</v>
      </c>
      <c r="B18" s="96" t="s">
        <v>20</v>
      </c>
      <c r="C18" s="96" t="s">
        <v>19</v>
      </c>
      <c r="D18" s="69"/>
      <c r="E18" s="68"/>
      <c r="F18" s="70">
        <v>10000</v>
      </c>
      <c r="G18" s="194"/>
      <c r="H18" s="87"/>
      <c r="I18" s="87"/>
      <c r="J18" s="99" t="s">
        <v>3</v>
      </c>
      <c r="K18" s="100"/>
    </row>
    <row r="19" spans="1:11" ht="14.25" customHeight="1">
      <c r="A19" s="28">
        <v>2</v>
      </c>
      <c r="B19" s="128"/>
      <c r="C19" s="52" t="s">
        <v>174</v>
      </c>
      <c r="D19" s="80"/>
      <c r="E19" s="129"/>
      <c r="F19" s="130">
        <v>40000</v>
      </c>
      <c r="G19" s="3"/>
      <c r="H19" s="4"/>
      <c r="I19" s="2"/>
      <c r="J19" s="25"/>
      <c r="K19" s="24"/>
    </row>
    <row r="20" spans="1:11" ht="12.75">
      <c r="A20" s="29">
        <v>3</v>
      </c>
      <c r="B20" s="170"/>
      <c r="C20" s="170"/>
      <c r="D20" s="148"/>
      <c r="E20" s="148"/>
      <c r="F20" s="171"/>
      <c r="G20" s="188"/>
      <c r="H20" s="148"/>
      <c r="I20" s="148"/>
      <c r="J20" s="152"/>
      <c r="K20" s="183"/>
    </row>
    <row r="21" spans="1:11" ht="12.75">
      <c r="A21" s="29">
        <v>4</v>
      </c>
      <c r="B21" s="170"/>
      <c r="C21" s="170"/>
      <c r="D21" s="148"/>
      <c r="E21" s="148"/>
      <c r="F21" s="145"/>
      <c r="G21" s="145"/>
      <c r="H21" s="148"/>
      <c r="I21" s="148"/>
      <c r="J21" s="148"/>
      <c r="K21" s="178"/>
    </row>
    <row r="22" spans="1:11" ht="12.75">
      <c r="A22" s="29">
        <v>5</v>
      </c>
      <c r="B22" s="170"/>
      <c r="C22" s="170"/>
      <c r="D22" s="148"/>
      <c r="E22" s="148"/>
      <c r="F22" s="145"/>
      <c r="G22" s="145"/>
      <c r="H22" s="148"/>
      <c r="I22" s="148"/>
      <c r="J22" s="148"/>
      <c r="K22" s="178"/>
    </row>
    <row r="23" spans="1:11" ht="12.75">
      <c r="A23" s="29">
        <v>6</v>
      </c>
      <c r="B23" s="170"/>
      <c r="C23" s="170"/>
      <c r="D23" s="148"/>
      <c r="E23" s="148"/>
      <c r="F23" s="145"/>
      <c r="G23" s="145"/>
      <c r="H23" s="148"/>
      <c r="I23" s="148"/>
      <c r="J23" s="147"/>
      <c r="K23" s="178"/>
    </row>
    <row r="24" spans="1:11" ht="12.75">
      <c r="A24" s="28">
        <v>7</v>
      </c>
      <c r="B24" s="168"/>
      <c r="C24" s="144"/>
      <c r="D24" s="152"/>
      <c r="E24" s="92"/>
      <c r="F24" s="153"/>
      <c r="G24" s="161"/>
      <c r="H24" s="92"/>
      <c r="I24" s="92"/>
      <c r="J24" s="152"/>
      <c r="K24" s="179"/>
    </row>
    <row r="25" spans="1:11" ht="12.75">
      <c r="A25" s="28">
        <v>8</v>
      </c>
      <c r="B25" s="146"/>
      <c r="C25" s="167"/>
      <c r="D25" s="147"/>
      <c r="E25" s="148"/>
      <c r="F25" s="149"/>
      <c r="G25" s="145"/>
      <c r="H25" s="148"/>
      <c r="I25" s="148"/>
      <c r="J25" s="152"/>
      <c r="K25" s="179"/>
    </row>
    <row r="26" spans="1:11" ht="12.75">
      <c r="A26" s="28">
        <v>9</v>
      </c>
      <c r="B26" s="146"/>
      <c r="C26" s="167"/>
      <c r="D26" s="147"/>
      <c r="E26" s="148"/>
      <c r="F26" s="149"/>
      <c r="G26" s="145"/>
      <c r="H26" s="148"/>
      <c r="I26" s="148"/>
      <c r="J26" s="147"/>
      <c r="K26" s="179"/>
    </row>
    <row r="27" spans="1:11" ht="12.75">
      <c r="A27" s="28">
        <v>10</v>
      </c>
      <c r="B27" s="146"/>
      <c r="C27" s="167"/>
      <c r="D27" s="147"/>
      <c r="E27" s="148"/>
      <c r="F27" s="149"/>
      <c r="G27" s="145"/>
      <c r="H27" s="148"/>
      <c r="I27" s="148"/>
      <c r="J27" s="147"/>
      <c r="K27" s="179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3" t="s">
        <v>114</v>
      </c>
      <c r="B36" s="274"/>
      <c r="C36" s="274"/>
      <c r="D36" s="274"/>
      <c r="E36" s="274"/>
      <c r="F36" s="44">
        <f>SUM(F18:F34)</f>
        <v>50000</v>
      </c>
      <c r="G36" s="44">
        <f>SUM(G18:G34)</f>
        <v>0</v>
      </c>
      <c r="H36" s="315"/>
      <c r="I36" s="316"/>
      <c r="J36" s="316"/>
      <c r="K36" s="91"/>
    </row>
    <row r="37" spans="1:11" s="14" customFormat="1" ht="13.5" customHeight="1">
      <c r="A37" s="109"/>
      <c r="B37" s="261" t="s">
        <v>4</v>
      </c>
      <c r="C37" s="262"/>
      <c r="D37" s="263"/>
      <c r="E37" s="264"/>
      <c r="F37" s="42">
        <v>0</v>
      </c>
      <c r="G37" s="42">
        <v>0</v>
      </c>
      <c r="H37" s="313"/>
      <c r="I37" s="314"/>
      <c r="J37" s="314"/>
      <c r="K37" s="55"/>
    </row>
    <row r="38" spans="1:11" s="14" customFormat="1" ht="13.5" customHeight="1">
      <c r="A38" s="109"/>
      <c r="B38" s="281" t="s">
        <v>3</v>
      </c>
      <c r="C38" s="281"/>
      <c r="D38" s="282"/>
      <c r="E38" s="282"/>
      <c r="F38" s="42">
        <f>F36-F37</f>
        <v>50000</v>
      </c>
      <c r="G38" s="42">
        <f>G36-G37</f>
        <v>0</v>
      </c>
      <c r="H38" s="317"/>
      <c r="I38" s="318"/>
      <c r="J38" s="318"/>
      <c r="K38" s="35"/>
    </row>
    <row r="39" spans="1:11" s="14" customFormat="1" ht="13.5" customHeight="1" thickBot="1">
      <c r="A39" s="269" t="s">
        <v>121</v>
      </c>
      <c r="B39" s="270"/>
      <c r="C39" s="270"/>
      <c r="D39" s="270"/>
      <c r="E39" s="270"/>
      <c r="F39" s="46">
        <f>F16-F36</f>
        <v>-1000</v>
      </c>
      <c r="G39" s="46">
        <f>G16-G36</f>
        <v>0</v>
      </c>
      <c r="H39" s="279"/>
      <c r="I39" s="280"/>
      <c r="J39" s="280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100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A13:E13"/>
    <mergeCell ref="H13:J13"/>
    <mergeCell ref="A14:E14"/>
    <mergeCell ref="H14:J14"/>
    <mergeCell ref="H15:K15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A1" sqref="A1:K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182</v>
      </c>
      <c r="I2" s="10"/>
      <c r="J2" s="10"/>
      <c r="K2" s="10"/>
    </row>
    <row r="3" spans="1:12" ht="12.75" customHeight="1">
      <c r="A3" s="305" t="s">
        <v>145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8"/>
    </row>
    <row r="4" spans="1:11" ht="12.75" customHeight="1">
      <c r="A4" s="305" t="s">
        <v>133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7" t="s">
        <v>9</v>
      </c>
      <c r="B6" s="291" t="s">
        <v>0</v>
      </c>
      <c r="C6" s="291" t="s">
        <v>1</v>
      </c>
      <c r="D6" s="291" t="s">
        <v>10</v>
      </c>
      <c r="E6" s="291" t="s">
        <v>11</v>
      </c>
      <c r="F6" s="291" t="s">
        <v>122</v>
      </c>
      <c r="G6" s="309" t="s">
        <v>12</v>
      </c>
      <c r="H6" s="291" t="s">
        <v>13</v>
      </c>
      <c r="I6" s="291" t="s">
        <v>14</v>
      </c>
      <c r="J6" s="291" t="s">
        <v>15</v>
      </c>
      <c r="K6" s="311" t="s">
        <v>2</v>
      </c>
    </row>
    <row r="7" spans="1:11" ht="13.5" thickBot="1">
      <c r="A7" s="308"/>
      <c r="B7" s="292"/>
      <c r="C7" s="292"/>
      <c r="D7" s="292"/>
      <c r="E7" s="292"/>
      <c r="F7" s="292"/>
      <c r="G7" s="310"/>
      <c r="H7" s="292"/>
      <c r="I7" s="292"/>
      <c r="J7" s="292"/>
      <c r="K7" s="312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3" t="s">
        <v>72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s="14" customFormat="1" ht="12.75" customHeight="1" thickBot="1">
      <c r="A10" s="15"/>
      <c r="B10" s="16"/>
      <c r="C10" s="16" t="s">
        <v>25</v>
      </c>
      <c r="D10" s="17">
        <v>160</v>
      </c>
      <c r="E10" s="18" t="s">
        <v>27</v>
      </c>
      <c r="F10" s="19"/>
      <c r="G10" s="127"/>
      <c r="H10" s="11" t="s">
        <v>8</v>
      </c>
      <c r="I10" s="12" t="s">
        <v>125</v>
      </c>
      <c r="J10" s="13" t="s">
        <v>123</v>
      </c>
      <c r="K10" s="20"/>
    </row>
    <row r="11" spans="1:11" s="14" customFormat="1" ht="13.5" customHeight="1">
      <c r="A11" s="273" t="s">
        <v>134</v>
      </c>
      <c r="B11" s="274"/>
      <c r="C11" s="274"/>
      <c r="D11" s="274"/>
      <c r="E11" s="274"/>
      <c r="F11" s="44">
        <v>14000</v>
      </c>
      <c r="G11" s="44">
        <v>0</v>
      </c>
      <c r="H11" s="315"/>
      <c r="I11" s="316"/>
      <c r="J11" s="316"/>
      <c r="K11" s="91"/>
    </row>
    <row r="12" spans="1:11" s="14" customFormat="1" ht="13.5" customHeight="1">
      <c r="A12" s="283" t="s">
        <v>26</v>
      </c>
      <c r="B12" s="284"/>
      <c r="C12" s="284"/>
      <c r="D12" s="284"/>
      <c r="E12" s="284"/>
      <c r="F12" s="41">
        <v>36651.12</v>
      </c>
      <c r="G12" s="229">
        <v>0</v>
      </c>
      <c r="H12" s="287"/>
      <c r="I12" s="288"/>
      <c r="J12" s="288"/>
      <c r="K12" s="53"/>
    </row>
    <row r="13" spans="1:11" s="14" customFormat="1" ht="13.5" customHeight="1">
      <c r="A13" s="283" t="s">
        <v>32</v>
      </c>
      <c r="B13" s="284"/>
      <c r="C13" s="284"/>
      <c r="D13" s="284"/>
      <c r="E13" s="284"/>
      <c r="F13" s="41">
        <f>-(D10*12*0)</f>
        <v>0</v>
      </c>
      <c r="G13" s="41">
        <v>0</v>
      </c>
      <c r="H13" s="287"/>
      <c r="I13" s="288"/>
      <c r="J13" s="288"/>
      <c r="K13" s="53"/>
    </row>
    <row r="14" spans="1:11" s="40" customFormat="1" ht="12.75" customHeight="1">
      <c r="A14" s="285" t="s">
        <v>36</v>
      </c>
      <c r="B14" s="286"/>
      <c r="C14" s="286"/>
      <c r="D14" s="286"/>
      <c r="E14" s="286"/>
      <c r="F14" s="41">
        <v>0</v>
      </c>
      <c r="G14" s="41">
        <v>0</v>
      </c>
      <c r="H14" s="287"/>
      <c r="I14" s="288"/>
      <c r="J14" s="288"/>
      <c r="K14" s="53"/>
    </row>
    <row r="15" spans="1:11" s="14" customFormat="1" ht="13.5" customHeight="1">
      <c r="A15" s="283" t="s">
        <v>112</v>
      </c>
      <c r="B15" s="284"/>
      <c r="C15" s="284"/>
      <c r="D15" s="284"/>
      <c r="E15" s="284"/>
      <c r="F15" s="41">
        <v>0</v>
      </c>
      <c r="G15" s="41">
        <v>0</v>
      </c>
      <c r="H15" s="289"/>
      <c r="I15" s="288"/>
      <c r="J15" s="288"/>
      <c r="K15" s="290"/>
    </row>
    <row r="16" spans="1:11" s="39" customFormat="1" ht="12.75" customHeight="1" thickBot="1">
      <c r="A16" s="277" t="s">
        <v>110</v>
      </c>
      <c r="B16" s="278"/>
      <c r="C16" s="278"/>
      <c r="D16" s="278"/>
      <c r="E16" s="278"/>
      <c r="F16" s="45">
        <f>F11+F12+F13+F14+F15</f>
        <v>50651.12</v>
      </c>
      <c r="G16" s="45">
        <f>G11+G12+G13+G14+G15</f>
        <v>0</v>
      </c>
      <c r="H16" s="279"/>
      <c r="I16" s="280"/>
      <c r="J16" s="280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4">
        <v>1</v>
      </c>
      <c r="B18" s="96" t="s">
        <v>18</v>
      </c>
      <c r="C18" s="96" t="s">
        <v>19</v>
      </c>
      <c r="D18" s="69"/>
      <c r="E18" s="68"/>
      <c r="F18" s="70">
        <v>10000</v>
      </c>
      <c r="G18" s="194"/>
      <c r="H18" s="87"/>
      <c r="I18" s="87"/>
      <c r="J18" s="99" t="s">
        <v>3</v>
      </c>
      <c r="K18" s="100"/>
    </row>
    <row r="19" spans="1:11" ht="14.25" customHeight="1">
      <c r="A19" s="28">
        <v>2</v>
      </c>
      <c r="B19" s="128"/>
      <c r="C19" s="52" t="s">
        <v>141</v>
      </c>
      <c r="D19" s="80"/>
      <c r="E19" s="129"/>
      <c r="F19" s="130">
        <v>40000</v>
      </c>
      <c r="G19" s="3"/>
      <c r="H19" s="4"/>
      <c r="I19" s="2"/>
      <c r="J19" s="25"/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3" t="s">
        <v>114</v>
      </c>
      <c r="B36" s="274"/>
      <c r="C36" s="274"/>
      <c r="D36" s="274"/>
      <c r="E36" s="274"/>
      <c r="F36" s="44">
        <f>SUM(F18:F34)</f>
        <v>50000</v>
      </c>
      <c r="G36" s="44">
        <f>SUM(G18:G34)</f>
        <v>0</v>
      </c>
      <c r="H36" s="315"/>
      <c r="I36" s="316"/>
      <c r="J36" s="316"/>
      <c r="K36" s="91"/>
    </row>
    <row r="37" spans="1:11" s="14" customFormat="1" ht="13.5" customHeight="1">
      <c r="A37" s="109"/>
      <c r="B37" s="261" t="s">
        <v>4</v>
      </c>
      <c r="C37" s="262"/>
      <c r="D37" s="263"/>
      <c r="E37" s="264"/>
      <c r="F37" s="42">
        <v>0</v>
      </c>
      <c r="G37" s="42">
        <v>0</v>
      </c>
      <c r="H37" s="313"/>
      <c r="I37" s="314"/>
      <c r="J37" s="314"/>
      <c r="K37" s="55"/>
    </row>
    <row r="38" spans="1:11" s="14" customFormat="1" ht="13.5" customHeight="1">
      <c r="A38" s="109"/>
      <c r="B38" s="281" t="s">
        <v>3</v>
      </c>
      <c r="C38" s="281"/>
      <c r="D38" s="282"/>
      <c r="E38" s="282"/>
      <c r="F38" s="42">
        <f>F36-F37</f>
        <v>50000</v>
      </c>
      <c r="G38" s="42">
        <f>G36-G37</f>
        <v>0</v>
      </c>
      <c r="H38" s="317"/>
      <c r="I38" s="318"/>
      <c r="J38" s="318"/>
      <c r="K38" s="35"/>
    </row>
    <row r="39" spans="1:11" s="14" customFormat="1" ht="13.5" customHeight="1" thickBot="1">
      <c r="A39" s="269" t="s">
        <v>121</v>
      </c>
      <c r="B39" s="270"/>
      <c r="C39" s="270"/>
      <c r="D39" s="270"/>
      <c r="E39" s="270"/>
      <c r="F39" s="46">
        <f>F16-F36</f>
        <v>651.1200000000026</v>
      </c>
      <c r="G39" s="46">
        <f>G16-G36</f>
        <v>0</v>
      </c>
      <c r="H39" s="279"/>
      <c r="I39" s="280"/>
      <c r="J39" s="280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101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9:K9"/>
    <mergeCell ref="A11:E11"/>
    <mergeCell ref="H11:J11"/>
    <mergeCell ref="A12:E12"/>
    <mergeCell ref="H12:J12"/>
    <mergeCell ref="A13:E13"/>
    <mergeCell ref="H13:J13"/>
    <mergeCell ref="A14:E14"/>
    <mergeCell ref="H14:J14"/>
    <mergeCell ref="A15:E15"/>
    <mergeCell ref="A16:E16"/>
    <mergeCell ref="H16:J16"/>
    <mergeCell ref="A36:E36"/>
    <mergeCell ref="H36:J36"/>
    <mergeCell ref="H15:K15"/>
    <mergeCell ref="B38:E38"/>
    <mergeCell ref="H38:J38"/>
    <mergeCell ref="A39:E39"/>
    <mergeCell ref="H39:J39"/>
    <mergeCell ref="B37:E37"/>
    <mergeCell ref="H37:J3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7" sqref="F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4">
      <selection activeCell="F37" sqref="F37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182</v>
      </c>
      <c r="I2" s="10"/>
      <c r="J2" s="10"/>
      <c r="K2" s="10"/>
    </row>
    <row r="3" spans="1:12" ht="12.75" customHeight="1">
      <c r="A3" s="305" t="s">
        <v>145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8"/>
    </row>
    <row r="4" spans="1:11" ht="12.75" customHeight="1">
      <c r="A4" s="305" t="s">
        <v>133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307" t="s">
        <v>9</v>
      </c>
      <c r="B6" s="291" t="s">
        <v>0</v>
      </c>
      <c r="C6" s="291" t="s">
        <v>1</v>
      </c>
      <c r="D6" s="291" t="s">
        <v>10</v>
      </c>
      <c r="E6" s="291" t="s">
        <v>11</v>
      </c>
      <c r="F6" s="291" t="s">
        <v>122</v>
      </c>
      <c r="G6" s="309" t="s">
        <v>12</v>
      </c>
      <c r="H6" s="291" t="s">
        <v>13</v>
      </c>
      <c r="I6" s="291" t="s">
        <v>14</v>
      </c>
      <c r="J6" s="291" t="s">
        <v>15</v>
      </c>
      <c r="K6" s="311" t="s">
        <v>2</v>
      </c>
    </row>
    <row r="7" spans="1:11" ht="13.5" thickBot="1">
      <c r="A7" s="308"/>
      <c r="B7" s="292"/>
      <c r="C7" s="292"/>
      <c r="D7" s="292"/>
      <c r="E7" s="292"/>
      <c r="F7" s="292"/>
      <c r="G7" s="310"/>
      <c r="H7" s="292"/>
      <c r="I7" s="292"/>
      <c r="J7" s="292"/>
      <c r="K7" s="312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3" t="s">
        <v>41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s="14" customFormat="1" ht="12.75" customHeight="1" thickBot="1">
      <c r="A10" s="15"/>
      <c r="B10" s="16"/>
      <c r="C10" s="16" t="s">
        <v>16</v>
      </c>
      <c r="D10" s="17">
        <v>28443.63</v>
      </c>
      <c r="E10" s="18" t="s">
        <v>6</v>
      </c>
      <c r="F10" s="19"/>
      <c r="G10" s="127"/>
      <c r="H10" s="11" t="s">
        <v>8</v>
      </c>
      <c r="I10" s="12">
        <v>2</v>
      </c>
      <c r="J10" s="13" t="s">
        <v>7</v>
      </c>
      <c r="K10" s="20"/>
    </row>
    <row r="11" spans="1:11" s="14" customFormat="1" ht="13.5" customHeight="1">
      <c r="A11" s="273" t="s">
        <v>134</v>
      </c>
      <c r="B11" s="274"/>
      <c r="C11" s="274"/>
      <c r="D11" s="274"/>
      <c r="E11" s="274"/>
      <c r="F11" s="44">
        <v>-70000</v>
      </c>
      <c r="G11" s="44">
        <v>0</v>
      </c>
      <c r="H11" s="319"/>
      <c r="I11" s="316"/>
      <c r="J11" s="316"/>
      <c r="K11" s="320"/>
    </row>
    <row r="12" spans="1:11" s="14" customFormat="1" ht="13.5" customHeight="1">
      <c r="A12" s="283" t="s">
        <v>26</v>
      </c>
      <c r="B12" s="284"/>
      <c r="C12" s="284"/>
      <c r="D12" s="284"/>
      <c r="E12" s="284"/>
      <c r="F12" s="41">
        <f>D10*I10*12</f>
        <v>682647.12</v>
      </c>
      <c r="G12" s="229">
        <v>0</v>
      </c>
      <c r="H12" s="287"/>
      <c r="I12" s="288"/>
      <c r="J12" s="288"/>
      <c r="K12" s="53"/>
    </row>
    <row r="13" spans="1:11" s="14" customFormat="1" ht="13.5" customHeight="1">
      <c r="A13" s="283" t="s">
        <v>32</v>
      </c>
      <c r="B13" s="284"/>
      <c r="C13" s="284"/>
      <c r="D13" s="284"/>
      <c r="E13" s="284"/>
      <c r="F13" s="41">
        <f>-(D10*12*0)</f>
        <v>0</v>
      </c>
      <c r="G13" s="41">
        <v>0</v>
      </c>
      <c r="H13" s="287"/>
      <c r="I13" s="288"/>
      <c r="J13" s="288"/>
      <c r="K13" s="53"/>
    </row>
    <row r="14" spans="1:11" s="40" customFormat="1" ht="12.75" customHeight="1">
      <c r="A14" s="285" t="s">
        <v>39</v>
      </c>
      <c r="B14" s="286"/>
      <c r="C14" s="286"/>
      <c r="D14" s="286"/>
      <c r="E14" s="286"/>
      <c r="F14" s="41"/>
      <c r="G14" s="229">
        <v>0</v>
      </c>
      <c r="H14" s="289"/>
      <c r="I14" s="288"/>
      <c r="J14" s="288"/>
      <c r="K14" s="290"/>
    </row>
    <row r="15" spans="1:11" s="14" customFormat="1" ht="13.5" customHeight="1">
      <c r="A15" s="283" t="s">
        <v>77</v>
      </c>
      <c r="B15" s="284"/>
      <c r="C15" s="284"/>
      <c r="D15" s="284"/>
      <c r="E15" s="284"/>
      <c r="F15" s="41">
        <v>0</v>
      </c>
      <c r="G15" s="229">
        <v>0</v>
      </c>
      <c r="H15" s="287"/>
      <c r="I15" s="288"/>
      <c r="J15" s="288"/>
      <c r="K15" s="53"/>
    </row>
    <row r="16" spans="1:11" s="39" customFormat="1" ht="12.75" customHeight="1" thickBot="1">
      <c r="A16" s="277" t="s">
        <v>110</v>
      </c>
      <c r="B16" s="278"/>
      <c r="C16" s="278"/>
      <c r="D16" s="278"/>
      <c r="E16" s="278"/>
      <c r="F16" s="45">
        <f>F11+F12+F13+F14+F15</f>
        <v>612647.12</v>
      </c>
      <c r="G16" s="45">
        <v>0</v>
      </c>
      <c r="H16" s="279"/>
      <c r="I16" s="280"/>
      <c r="J16" s="280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4">
        <v>1</v>
      </c>
      <c r="B18" s="113" t="s">
        <v>151</v>
      </c>
      <c r="C18" s="113" t="s">
        <v>136</v>
      </c>
      <c r="D18" s="114">
        <v>645</v>
      </c>
      <c r="E18" s="113"/>
      <c r="F18" s="143">
        <f>D18*95</f>
        <v>61275</v>
      </c>
      <c r="G18" s="231"/>
      <c r="H18" s="86"/>
      <c r="I18" s="87"/>
      <c r="J18" s="86" t="s">
        <v>3</v>
      </c>
      <c r="K18" s="135"/>
    </row>
    <row r="19" spans="1:11" ht="12.75">
      <c r="A19" s="28">
        <v>2</v>
      </c>
      <c r="B19" s="51" t="s">
        <v>126</v>
      </c>
      <c r="C19" s="51" t="s">
        <v>136</v>
      </c>
      <c r="D19" s="66">
        <v>389</v>
      </c>
      <c r="E19" s="51"/>
      <c r="F19" s="64">
        <f>D19*95</f>
        <v>36955</v>
      </c>
      <c r="G19" s="186"/>
      <c r="H19" s="66"/>
      <c r="I19" s="129"/>
      <c r="J19" s="80" t="s">
        <v>3</v>
      </c>
      <c r="K19" s="239"/>
    </row>
    <row r="20" spans="1:11" ht="12.75">
      <c r="A20" s="28">
        <v>3</v>
      </c>
      <c r="B20" s="50" t="s">
        <v>126</v>
      </c>
      <c r="C20" s="30" t="s">
        <v>135</v>
      </c>
      <c r="D20" s="34" t="s">
        <v>152</v>
      </c>
      <c r="E20" s="148"/>
      <c r="F20" s="63">
        <v>80000</v>
      </c>
      <c r="G20" s="186"/>
      <c r="H20" s="4"/>
      <c r="I20" s="4"/>
      <c r="J20" s="80" t="s">
        <v>3</v>
      </c>
      <c r="K20" s="136" t="s">
        <v>153</v>
      </c>
    </row>
    <row r="21" spans="1:11" ht="12.75">
      <c r="A21" s="28">
        <v>4</v>
      </c>
      <c r="B21" s="50" t="s">
        <v>154</v>
      </c>
      <c r="C21" s="30" t="s">
        <v>155</v>
      </c>
      <c r="D21" s="2" t="s">
        <v>156</v>
      </c>
      <c r="E21" s="2"/>
      <c r="F21" s="3">
        <v>250000</v>
      </c>
      <c r="G21" s="187"/>
      <c r="H21" s="66"/>
      <c r="I21" s="2"/>
      <c r="J21" s="245" t="s">
        <v>3</v>
      </c>
      <c r="K21" s="174"/>
    </row>
    <row r="22" spans="1:11" ht="12.75">
      <c r="A22" s="28">
        <v>5</v>
      </c>
      <c r="B22" s="50" t="s">
        <v>154</v>
      </c>
      <c r="C22" s="30" t="s">
        <v>157</v>
      </c>
      <c r="D22" s="2" t="s">
        <v>158</v>
      </c>
      <c r="E22" s="2"/>
      <c r="F22" s="3">
        <v>60000</v>
      </c>
      <c r="G22" s="187"/>
      <c r="H22" s="66" t="s">
        <v>79</v>
      </c>
      <c r="I22" s="2"/>
      <c r="J22" s="245" t="s">
        <v>3</v>
      </c>
      <c r="K22" s="136"/>
    </row>
    <row r="23" spans="1:11" ht="12.75">
      <c r="A23" s="28">
        <v>6</v>
      </c>
      <c r="B23" s="204" t="s">
        <v>151</v>
      </c>
      <c r="C23" s="30" t="s">
        <v>157</v>
      </c>
      <c r="D23" s="34" t="s">
        <v>158</v>
      </c>
      <c r="E23" s="148"/>
      <c r="F23" s="63">
        <v>60000</v>
      </c>
      <c r="G23" s="186"/>
      <c r="H23" s="66"/>
      <c r="I23" s="2"/>
      <c r="J23" s="25" t="s">
        <v>3</v>
      </c>
      <c r="K23" s="24"/>
    </row>
    <row r="24" spans="1:11" s="121" customFormat="1" ht="12.75">
      <c r="A24" s="122">
        <v>7</v>
      </c>
      <c r="B24" s="204" t="s">
        <v>176</v>
      </c>
      <c r="C24" s="22" t="s">
        <v>177</v>
      </c>
      <c r="D24" s="66"/>
      <c r="E24" s="51"/>
      <c r="F24" s="64">
        <v>100000</v>
      </c>
      <c r="G24" s="232"/>
      <c r="H24" s="211"/>
      <c r="I24" s="217"/>
      <c r="J24" s="80" t="s">
        <v>3</v>
      </c>
      <c r="K24" s="118"/>
    </row>
    <row r="25" spans="1:11" s="121" customFormat="1" ht="12.75">
      <c r="A25" s="120">
        <v>8</v>
      </c>
      <c r="B25" s="204"/>
      <c r="C25" s="22" t="s">
        <v>19</v>
      </c>
      <c r="D25" s="66"/>
      <c r="E25" s="51"/>
      <c r="F25" s="64">
        <v>50000</v>
      </c>
      <c r="G25" s="188"/>
      <c r="H25" s="216"/>
      <c r="I25" s="219"/>
      <c r="J25" s="80" t="s">
        <v>4</v>
      </c>
      <c r="K25" s="253"/>
    </row>
    <row r="26" spans="1:11" s="121" customFormat="1" ht="12.75">
      <c r="A26" s="120">
        <v>9</v>
      </c>
      <c r="B26" s="155"/>
      <c r="C26" s="22"/>
      <c r="D26" s="66"/>
      <c r="E26" s="51"/>
      <c r="F26" s="64"/>
      <c r="G26" s="232"/>
      <c r="H26" s="211"/>
      <c r="I26" s="217"/>
      <c r="J26" s="80"/>
      <c r="K26" s="118"/>
    </row>
    <row r="27" spans="1:11" s="121" customFormat="1" ht="12.75">
      <c r="A27" s="120">
        <v>10</v>
      </c>
      <c r="B27" s="155"/>
      <c r="C27" s="22"/>
      <c r="D27" s="66"/>
      <c r="E27" s="51"/>
      <c r="F27" s="64"/>
      <c r="G27" s="232"/>
      <c r="H27" s="211"/>
      <c r="I27" s="217"/>
      <c r="J27" s="80"/>
      <c r="K27" s="118"/>
    </row>
    <row r="28" spans="1:11" s="121" customFormat="1" ht="12.75">
      <c r="A28" s="120">
        <v>11</v>
      </c>
      <c r="B28" s="155"/>
      <c r="C28" s="167"/>
      <c r="D28" s="154"/>
      <c r="E28" s="154"/>
      <c r="F28" s="153"/>
      <c r="G28" s="190"/>
      <c r="H28" s="172"/>
      <c r="I28" s="148"/>
      <c r="J28" s="182"/>
      <c r="K28" s="118"/>
    </row>
    <row r="29" spans="1:11" s="121" customFormat="1" ht="12.75">
      <c r="A29" s="120">
        <v>12</v>
      </c>
      <c r="B29" s="155"/>
      <c r="C29" s="167"/>
      <c r="D29" s="154"/>
      <c r="E29" s="154"/>
      <c r="F29" s="153"/>
      <c r="G29" s="190"/>
      <c r="H29" s="172"/>
      <c r="I29" s="92"/>
      <c r="J29" s="182"/>
      <c r="K29" s="118"/>
    </row>
    <row r="30" spans="1:11" s="121" customFormat="1" ht="12.75">
      <c r="A30" s="120">
        <v>13</v>
      </c>
      <c r="B30" s="155"/>
      <c r="C30" s="167"/>
      <c r="D30" s="154"/>
      <c r="E30" s="154"/>
      <c r="F30" s="153"/>
      <c r="G30" s="190"/>
      <c r="H30" s="66"/>
      <c r="I30" s="115"/>
      <c r="J30" s="80"/>
      <c r="K30" s="118"/>
    </row>
    <row r="31" spans="1:11" s="121" customFormat="1" ht="12.75">
      <c r="A31" s="120">
        <v>14</v>
      </c>
      <c r="B31" s="155"/>
      <c r="C31" s="167"/>
      <c r="D31" s="154"/>
      <c r="E31" s="154"/>
      <c r="F31" s="153"/>
      <c r="G31" s="190"/>
      <c r="H31" s="66"/>
      <c r="I31" s="115"/>
      <c r="J31" s="80"/>
      <c r="K31" s="118"/>
    </row>
    <row r="32" spans="1:11" s="121" customFormat="1" ht="12.75">
      <c r="A32" s="120">
        <v>15</v>
      </c>
      <c r="B32" s="155"/>
      <c r="C32" s="167"/>
      <c r="D32" s="154"/>
      <c r="E32" s="154"/>
      <c r="F32" s="153"/>
      <c r="G32" s="190"/>
      <c r="H32" s="66"/>
      <c r="I32" s="115"/>
      <c r="J32" s="80"/>
      <c r="K32" s="118"/>
    </row>
    <row r="33" spans="1:11" ht="12.75">
      <c r="A33" s="28">
        <v>16</v>
      </c>
      <c r="B33" s="155"/>
      <c r="C33" s="167"/>
      <c r="D33" s="154"/>
      <c r="E33" s="154"/>
      <c r="F33" s="153"/>
      <c r="G33" s="190"/>
      <c r="H33" s="66"/>
      <c r="I33" s="129"/>
      <c r="J33" s="115"/>
      <c r="K33" s="118"/>
    </row>
    <row r="34" spans="1:11" ht="13.5" thickBot="1">
      <c r="A34" s="101">
        <v>17</v>
      </c>
      <c r="B34" s="156"/>
      <c r="C34" s="157"/>
      <c r="D34" s="158"/>
      <c r="E34" s="159"/>
      <c r="F34" s="160"/>
      <c r="G34" s="197"/>
      <c r="H34" s="132"/>
      <c r="I34" s="132"/>
      <c r="J34" s="131"/>
      <c r="K34" s="133"/>
    </row>
    <row r="35" spans="1:11" ht="13.5" thickBot="1">
      <c r="A35" s="76"/>
      <c r="B35" s="77"/>
      <c r="C35" s="43"/>
      <c r="D35" s="78"/>
      <c r="E35" s="21"/>
      <c r="F35" s="75"/>
      <c r="G35" s="198"/>
      <c r="H35" s="21"/>
      <c r="I35" s="21"/>
      <c r="J35" s="78"/>
      <c r="K35" s="47"/>
    </row>
    <row r="36" spans="1:11" s="14" customFormat="1" ht="13.5" customHeight="1">
      <c r="A36" s="273" t="s">
        <v>114</v>
      </c>
      <c r="B36" s="274"/>
      <c r="C36" s="274"/>
      <c r="D36" s="274"/>
      <c r="E36" s="274"/>
      <c r="F36" s="44">
        <f>SUM(F18:F34)</f>
        <v>698230</v>
      </c>
      <c r="G36" s="44">
        <f>SUM(G18:G34)</f>
        <v>0</v>
      </c>
      <c r="H36" s="315"/>
      <c r="I36" s="316"/>
      <c r="J36" s="316"/>
      <c r="K36" s="91"/>
    </row>
    <row r="37" spans="1:11" s="14" customFormat="1" ht="13.5" customHeight="1">
      <c r="A37" s="109"/>
      <c r="B37" s="261" t="s">
        <v>4</v>
      </c>
      <c r="C37" s="262"/>
      <c r="D37" s="263"/>
      <c r="E37" s="264"/>
      <c r="F37" s="42">
        <f>F25</f>
        <v>50000</v>
      </c>
      <c r="G37" s="42">
        <f>G24</f>
        <v>0</v>
      </c>
      <c r="H37" s="313"/>
      <c r="I37" s="314"/>
      <c r="J37" s="314"/>
      <c r="K37" s="55"/>
    </row>
    <row r="38" spans="1:11" s="14" customFormat="1" ht="13.5" customHeight="1">
      <c r="A38" s="109"/>
      <c r="B38" s="281" t="s">
        <v>3</v>
      </c>
      <c r="C38" s="281"/>
      <c r="D38" s="282"/>
      <c r="E38" s="282"/>
      <c r="F38" s="42">
        <f>F36-F37</f>
        <v>648230</v>
      </c>
      <c r="G38" s="42">
        <f>G36-G37</f>
        <v>0</v>
      </c>
      <c r="H38" s="317"/>
      <c r="I38" s="318"/>
      <c r="J38" s="318"/>
      <c r="K38" s="35"/>
    </row>
    <row r="39" spans="1:11" s="14" customFormat="1" ht="13.5" customHeight="1" thickBot="1">
      <c r="A39" s="269" t="s">
        <v>121</v>
      </c>
      <c r="B39" s="270"/>
      <c r="C39" s="270"/>
      <c r="D39" s="270"/>
      <c r="E39" s="270"/>
      <c r="F39" s="46">
        <f>F16-F36</f>
        <v>-85582.88</v>
      </c>
      <c r="G39" s="46">
        <f>G16-G36</f>
        <v>0</v>
      </c>
      <c r="H39" s="279"/>
      <c r="I39" s="280"/>
      <c r="J39" s="280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83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3:E13"/>
    <mergeCell ref="H16:J16"/>
    <mergeCell ref="A16:E16"/>
    <mergeCell ref="F6:F7"/>
    <mergeCell ref="A6:A7"/>
    <mergeCell ref="A11:E11"/>
    <mergeCell ref="A15:E15"/>
    <mergeCell ref="A12:E12"/>
    <mergeCell ref="D6:D7"/>
    <mergeCell ref="H14:K14"/>
    <mergeCell ref="A39:E39"/>
    <mergeCell ref="H39:J39"/>
    <mergeCell ref="A14:E14"/>
    <mergeCell ref="H38:J38"/>
    <mergeCell ref="H15:J15"/>
    <mergeCell ref="B38:E38"/>
    <mergeCell ref="A36:E36"/>
    <mergeCell ref="B37:E37"/>
    <mergeCell ref="H37:J37"/>
    <mergeCell ref="H36:J36"/>
    <mergeCell ref="H13:J13"/>
    <mergeCell ref="I6:I7"/>
    <mergeCell ref="H12:J12"/>
    <mergeCell ref="K6:K7"/>
    <mergeCell ref="G6:G7"/>
    <mergeCell ref="H11:K11"/>
    <mergeCell ref="A3:K3"/>
    <mergeCell ref="A4:K4"/>
    <mergeCell ref="A9:K9"/>
    <mergeCell ref="B6:B7"/>
    <mergeCell ref="C6:C7"/>
    <mergeCell ref="J6:J7"/>
    <mergeCell ref="H6:H7"/>
    <mergeCell ref="E6:E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A1" sqref="A1:K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182</v>
      </c>
      <c r="I2" s="10"/>
      <c r="J2" s="10"/>
      <c r="K2" s="10"/>
    </row>
    <row r="3" spans="1:12" ht="12.75" customHeight="1">
      <c r="A3" s="305" t="s">
        <v>145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8"/>
    </row>
    <row r="4" spans="1:11" ht="12.75" customHeight="1">
      <c r="A4" s="305" t="s">
        <v>133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7" t="s">
        <v>9</v>
      </c>
      <c r="B6" s="291" t="s">
        <v>0</v>
      </c>
      <c r="C6" s="291" t="s">
        <v>1</v>
      </c>
      <c r="D6" s="291" t="s">
        <v>10</v>
      </c>
      <c r="E6" s="291" t="s">
        <v>11</v>
      </c>
      <c r="F6" s="291" t="s">
        <v>122</v>
      </c>
      <c r="G6" s="309" t="s">
        <v>12</v>
      </c>
      <c r="H6" s="291" t="s">
        <v>13</v>
      </c>
      <c r="I6" s="291" t="s">
        <v>14</v>
      </c>
      <c r="J6" s="291" t="s">
        <v>15</v>
      </c>
      <c r="K6" s="311" t="s">
        <v>2</v>
      </c>
    </row>
    <row r="7" spans="1:11" ht="13.5" thickBot="1">
      <c r="A7" s="308"/>
      <c r="B7" s="292"/>
      <c r="C7" s="292"/>
      <c r="D7" s="292"/>
      <c r="E7" s="292"/>
      <c r="F7" s="292"/>
      <c r="G7" s="310"/>
      <c r="H7" s="292"/>
      <c r="I7" s="292"/>
      <c r="J7" s="292"/>
      <c r="K7" s="312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3" t="s">
        <v>42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s="14" customFormat="1" ht="12.75" customHeight="1" thickBot="1">
      <c r="A10" s="15"/>
      <c r="B10" s="16"/>
      <c r="C10" s="16" t="s">
        <v>16</v>
      </c>
      <c r="D10" s="17">
        <v>8881.03</v>
      </c>
      <c r="E10" s="18" t="s">
        <v>6</v>
      </c>
      <c r="F10" s="19"/>
      <c r="G10" s="127"/>
      <c r="H10" s="11" t="s">
        <v>8</v>
      </c>
      <c r="I10" s="12">
        <v>2</v>
      </c>
      <c r="J10" s="13" t="s">
        <v>7</v>
      </c>
      <c r="K10" s="20"/>
    </row>
    <row r="11" spans="1:11" s="14" customFormat="1" ht="13.5" customHeight="1">
      <c r="A11" s="273" t="s">
        <v>134</v>
      </c>
      <c r="B11" s="274"/>
      <c r="C11" s="274"/>
      <c r="D11" s="274"/>
      <c r="E11" s="274"/>
      <c r="F11" s="44">
        <v>0</v>
      </c>
      <c r="G11" s="44"/>
      <c r="H11" s="319"/>
      <c r="I11" s="316"/>
      <c r="J11" s="316"/>
      <c r="K11" s="320"/>
    </row>
    <row r="12" spans="1:11" s="14" customFormat="1" ht="13.5" customHeight="1">
      <c r="A12" s="283" t="s">
        <v>26</v>
      </c>
      <c r="B12" s="284"/>
      <c r="C12" s="284"/>
      <c r="D12" s="284"/>
      <c r="E12" s="284"/>
      <c r="F12" s="41">
        <f>D10*I10*12</f>
        <v>213144.72000000003</v>
      </c>
      <c r="G12" s="229"/>
      <c r="H12" s="287"/>
      <c r="I12" s="288"/>
      <c r="J12" s="288"/>
      <c r="K12" s="53"/>
    </row>
    <row r="13" spans="1:11" s="14" customFormat="1" ht="13.5" customHeight="1">
      <c r="A13" s="283" t="s">
        <v>32</v>
      </c>
      <c r="B13" s="284"/>
      <c r="C13" s="284"/>
      <c r="D13" s="284"/>
      <c r="E13" s="284"/>
      <c r="F13" s="41">
        <f>-(D10*12*0)</f>
        <v>0</v>
      </c>
      <c r="G13" s="41"/>
      <c r="H13" s="287"/>
      <c r="I13" s="288"/>
      <c r="J13" s="288"/>
      <c r="K13" s="53"/>
    </row>
    <row r="14" spans="1:11" s="40" customFormat="1" ht="12.75" customHeight="1">
      <c r="A14" s="285" t="s">
        <v>36</v>
      </c>
      <c r="B14" s="286"/>
      <c r="C14" s="286"/>
      <c r="D14" s="286"/>
      <c r="E14" s="286"/>
      <c r="F14" s="41">
        <v>0</v>
      </c>
      <c r="G14" s="41"/>
      <c r="H14" s="287"/>
      <c r="I14" s="288"/>
      <c r="J14" s="288"/>
      <c r="K14" s="53"/>
    </row>
    <row r="15" spans="1:11" s="14" customFormat="1" ht="13.5" customHeight="1">
      <c r="A15" s="283" t="s">
        <v>77</v>
      </c>
      <c r="B15" s="284"/>
      <c r="C15" s="284"/>
      <c r="D15" s="284"/>
      <c r="E15" s="284"/>
      <c r="F15" s="41">
        <v>0</v>
      </c>
      <c r="G15" s="41"/>
      <c r="H15" s="287"/>
      <c r="I15" s="288"/>
      <c r="J15" s="288"/>
      <c r="K15" s="53"/>
    </row>
    <row r="16" spans="1:11" s="39" customFormat="1" ht="12.75" customHeight="1" thickBot="1">
      <c r="A16" s="277" t="s">
        <v>110</v>
      </c>
      <c r="B16" s="278"/>
      <c r="C16" s="278"/>
      <c r="D16" s="278"/>
      <c r="E16" s="278"/>
      <c r="F16" s="45">
        <f>F11+F12+F13+F14+F15</f>
        <v>213144.72000000003</v>
      </c>
      <c r="G16" s="45"/>
      <c r="H16" s="279"/>
      <c r="I16" s="280"/>
      <c r="J16" s="280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112">
        <v>1</v>
      </c>
      <c r="B18" s="85" t="s">
        <v>128</v>
      </c>
      <c r="C18" s="94" t="s">
        <v>142</v>
      </c>
      <c r="D18" s="87">
        <v>4</v>
      </c>
      <c r="E18" s="87"/>
      <c r="F18" s="88">
        <v>200000</v>
      </c>
      <c r="G18" s="247"/>
      <c r="H18" s="69"/>
      <c r="I18" s="248"/>
      <c r="J18" s="246" t="s">
        <v>3</v>
      </c>
      <c r="K18" s="173" t="s">
        <v>159</v>
      </c>
    </row>
    <row r="19" spans="1:11" ht="12.75">
      <c r="A19" s="29">
        <v>2</v>
      </c>
      <c r="B19" s="22" t="s">
        <v>22</v>
      </c>
      <c r="C19" s="30" t="s">
        <v>19</v>
      </c>
      <c r="D19" s="2"/>
      <c r="E19" s="2"/>
      <c r="F19" s="3">
        <v>50000</v>
      </c>
      <c r="G19" s="232"/>
      <c r="H19" s="66"/>
      <c r="I19" s="217"/>
      <c r="J19" s="245" t="s">
        <v>4</v>
      </c>
      <c r="K19" s="33"/>
    </row>
    <row r="20" spans="1:11" ht="12.75">
      <c r="A20" s="29">
        <v>3</v>
      </c>
      <c r="B20" s="22"/>
      <c r="C20" s="30"/>
      <c r="D20" s="2"/>
      <c r="E20" s="2"/>
      <c r="F20" s="3"/>
      <c r="G20" s="186"/>
      <c r="H20" s="66"/>
      <c r="I20" s="129"/>
      <c r="J20" s="80"/>
      <c r="K20" s="33"/>
    </row>
    <row r="21" spans="1:11" ht="12.75">
      <c r="A21" s="28">
        <v>4</v>
      </c>
      <c r="B21" s="22"/>
      <c r="C21" s="30"/>
      <c r="D21" s="2"/>
      <c r="E21" s="2"/>
      <c r="F21" s="3"/>
      <c r="G21" s="232"/>
      <c r="H21" s="66"/>
      <c r="I21" s="217"/>
      <c r="J21" s="245"/>
      <c r="K21" s="136"/>
    </row>
    <row r="22" spans="1:11" ht="12.75">
      <c r="A22" s="28">
        <v>5</v>
      </c>
      <c r="B22" s="22"/>
      <c r="C22" s="30"/>
      <c r="D22" s="2"/>
      <c r="E22" s="2"/>
      <c r="F22" s="3"/>
      <c r="G22" s="232"/>
      <c r="H22" s="66"/>
      <c r="I22" s="217"/>
      <c r="J22" s="245"/>
      <c r="K22" s="223"/>
    </row>
    <row r="23" spans="1:11" ht="12.75">
      <c r="A23" s="28">
        <v>6</v>
      </c>
      <c r="B23" s="168"/>
      <c r="C23" s="151"/>
      <c r="D23" s="92"/>
      <c r="E23" s="92"/>
      <c r="F23" s="161"/>
      <c r="G23" s="192"/>
      <c r="H23" s="148"/>
      <c r="I23" s="92"/>
      <c r="J23" s="152"/>
      <c r="K23" s="222"/>
    </row>
    <row r="24" spans="1:11" ht="12.75">
      <c r="A24" s="79">
        <v>7</v>
      </c>
      <c r="B24" s="168"/>
      <c r="C24" s="162"/>
      <c r="D24" s="164"/>
      <c r="E24" s="165"/>
      <c r="F24" s="166"/>
      <c r="G24" s="195"/>
      <c r="H24" s="148"/>
      <c r="I24" s="165"/>
      <c r="J24" s="152"/>
      <c r="K24" s="200"/>
    </row>
    <row r="25" spans="1:11" ht="12.75">
      <c r="A25" s="28">
        <v>8</v>
      </c>
      <c r="B25" s="146"/>
      <c r="C25" s="167"/>
      <c r="D25" s="147"/>
      <c r="E25" s="148"/>
      <c r="F25" s="149"/>
      <c r="G25" s="188"/>
      <c r="H25" s="148"/>
      <c r="I25" s="148"/>
      <c r="J25" s="152"/>
      <c r="K25" s="222"/>
    </row>
    <row r="26" spans="1:11" ht="12.75">
      <c r="A26" s="28">
        <v>9</v>
      </c>
      <c r="B26" s="146"/>
      <c r="C26" s="167"/>
      <c r="D26" s="147"/>
      <c r="E26" s="148"/>
      <c r="F26" s="149"/>
      <c r="G26" s="188"/>
      <c r="H26" s="4"/>
      <c r="I26" s="4"/>
      <c r="J26" s="34"/>
      <c r="K26" s="24"/>
    </row>
    <row r="27" spans="1:11" ht="12.75">
      <c r="A27" s="28">
        <v>10</v>
      </c>
      <c r="B27" s="146"/>
      <c r="C27" s="167"/>
      <c r="D27" s="147"/>
      <c r="E27" s="148"/>
      <c r="F27" s="149"/>
      <c r="G27" s="145"/>
      <c r="H27" s="4"/>
      <c r="I27" s="4"/>
      <c r="J27" s="34"/>
      <c r="K27" s="24"/>
    </row>
    <row r="28" spans="1:11" ht="12.75">
      <c r="A28" s="28">
        <v>11</v>
      </c>
      <c r="B28" s="146"/>
      <c r="C28" s="167"/>
      <c r="D28" s="147"/>
      <c r="E28" s="148"/>
      <c r="F28" s="149"/>
      <c r="G28" s="145"/>
      <c r="H28" s="4"/>
      <c r="I28" s="4"/>
      <c r="J28" s="34"/>
      <c r="K28" s="24"/>
    </row>
    <row r="29" spans="1:11" ht="12.75">
      <c r="A29" s="28">
        <v>12</v>
      </c>
      <c r="B29" s="146"/>
      <c r="C29" s="167"/>
      <c r="D29" s="147"/>
      <c r="E29" s="148"/>
      <c r="F29" s="149"/>
      <c r="G29" s="145"/>
      <c r="H29" s="4"/>
      <c r="I29" s="4"/>
      <c r="J29" s="34"/>
      <c r="K29" s="24"/>
    </row>
    <row r="30" spans="1:11" ht="12.75">
      <c r="A30" s="28">
        <v>13</v>
      </c>
      <c r="B30" s="146"/>
      <c r="C30" s="167"/>
      <c r="D30" s="147"/>
      <c r="E30" s="148"/>
      <c r="F30" s="149"/>
      <c r="G30" s="145"/>
      <c r="H30" s="4"/>
      <c r="I30" s="4"/>
      <c r="J30" s="34"/>
      <c r="K30" s="24"/>
    </row>
    <row r="31" spans="1:11" ht="12.75">
      <c r="A31" s="28">
        <v>14</v>
      </c>
      <c r="B31" s="146"/>
      <c r="C31" s="167"/>
      <c r="D31" s="147"/>
      <c r="E31" s="148"/>
      <c r="F31" s="149"/>
      <c r="G31" s="145"/>
      <c r="H31" s="4"/>
      <c r="I31" s="4"/>
      <c r="J31" s="34"/>
      <c r="K31" s="24"/>
    </row>
    <row r="32" spans="1:11" ht="12.75">
      <c r="A32" s="28">
        <v>15</v>
      </c>
      <c r="B32" s="146"/>
      <c r="C32" s="167"/>
      <c r="D32" s="147"/>
      <c r="E32" s="148"/>
      <c r="F32" s="149"/>
      <c r="G32" s="145"/>
      <c r="H32" s="4"/>
      <c r="I32" s="4"/>
      <c r="J32" s="34"/>
      <c r="K32" s="24"/>
    </row>
    <row r="33" spans="1:11" ht="12.75">
      <c r="A33" s="28">
        <v>16</v>
      </c>
      <c r="B33" s="168"/>
      <c r="C33" s="144"/>
      <c r="D33" s="152"/>
      <c r="E33" s="92"/>
      <c r="F33" s="153"/>
      <c r="G33" s="161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3" t="s">
        <v>114</v>
      </c>
      <c r="B36" s="274"/>
      <c r="C36" s="274"/>
      <c r="D36" s="274"/>
      <c r="E36" s="274"/>
      <c r="F36" s="44">
        <f>SUM(F18:F34)</f>
        <v>250000</v>
      </c>
      <c r="G36" s="44">
        <f>SUM(G18:G34)</f>
        <v>0</v>
      </c>
      <c r="H36" s="315"/>
      <c r="I36" s="316"/>
      <c r="J36" s="316"/>
      <c r="K36" s="91"/>
    </row>
    <row r="37" spans="1:11" s="14" customFormat="1" ht="13.5" customHeight="1">
      <c r="A37" s="109"/>
      <c r="B37" s="261" t="s">
        <v>4</v>
      </c>
      <c r="C37" s="262"/>
      <c r="D37" s="263"/>
      <c r="E37" s="264"/>
      <c r="F37" s="42">
        <f>F19</f>
        <v>50000</v>
      </c>
      <c r="G37" s="42">
        <f>G21</f>
        <v>0</v>
      </c>
      <c r="H37" s="313"/>
      <c r="I37" s="314"/>
      <c r="J37" s="314"/>
      <c r="K37" s="55"/>
    </row>
    <row r="38" spans="1:11" s="14" customFormat="1" ht="13.5" customHeight="1">
      <c r="A38" s="109"/>
      <c r="B38" s="281" t="s">
        <v>3</v>
      </c>
      <c r="C38" s="281"/>
      <c r="D38" s="282"/>
      <c r="E38" s="282"/>
      <c r="F38" s="42">
        <f>F36-F37</f>
        <v>200000</v>
      </c>
      <c r="G38" s="42">
        <f>G36-G37</f>
        <v>0</v>
      </c>
      <c r="H38" s="317"/>
      <c r="I38" s="318"/>
      <c r="J38" s="318"/>
      <c r="K38" s="35"/>
    </row>
    <row r="39" spans="1:11" s="14" customFormat="1" ht="13.5" customHeight="1" thickBot="1">
      <c r="A39" s="269" t="s">
        <v>121</v>
      </c>
      <c r="B39" s="270"/>
      <c r="C39" s="270"/>
      <c r="D39" s="270"/>
      <c r="E39" s="270"/>
      <c r="F39" s="46">
        <f>F16-F36</f>
        <v>-36855.27999999997</v>
      </c>
      <c r="G39" s="46">
        <f>G16-G36</f>
        <v>0</v>
      </c>
      <c r="H39" s="279"/>
      <c r="I39" s="280"/>
      <c r="J39" s="280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84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9:E39"/>
    <mergeCell ref="H39:J39"/>
    <mergeCell ref="B37:E37"/>
    <mergeCell ref="H37:J37"/>
    <mergeCell ref="B38:E38"/>
    <mergeCell ref="H38:J38"/>
    <mergeCell ref="A3:K3"/>
    <mergeCell ref="A4:K4"/>
    <mergeCell ref="A6:A7"/>
    <mergeCell ref="B6:B7"/>
    <mergeCell ref="C6:C7"/>
    <mergeCell ref="D6:D7"/>
    <mergeCell ref="E6:E7"/>
    <mergeCell ref="F6:F7"/>
    <mergeCell ref="H6:H7"/>
    <mergeCell ref="G6:G7"/>
    <mergeCell ref="H36:J36"/>
    <mergeCell ref="A15:E15"/>
    <mergeCell ref="H15:J15"/>
    <mergeCell ref="H13:J13"/>
    <mergeCell ref="A14:E14"/>
    <mergeCell ref="H14:J14"/>
    <mergeCell ref="A16:E16"/>
    <mergeCell ref="A36:E36"/>
    <mergeCell ref="A13:E13"/>
    <mergeCell ref="H16:J16"/>
    <mergeCell ref="J6:J7"/>
    <mergeCell ref="A11:E11"/>
    <mergeCell ref="A12:E12"/>
    <mergeCell ref="H12:J12"/>
    <mergeCell ref="H11:K11"/>
    <mergeCell ref="I6:I7"/>
    <mergeCell ref="K6:K7"/>
    <mergeCell ref="A9:K9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A1" sqref="A1:K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182</v>
      </c>
      <c r="I2" s="10"/>
      <c r="J2" s="10"/>
      <c r="K2" s="10"/>
    </row>
    <row r="3" spans="1:12" ht="12.75" customHeight="1">
      <c r="A3" s="305" t="s">
        <v>145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8"/>
    </row>
    <row r="4" spans="1:11" ht="12.75" customHeight="1">
      <c r="A4" s="305" t="s">
        <v>133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7" t="s">
        <v>9</v>
      </c>
      <c r="B6" s="291" t="s">
        <v>0</v>
      </c>
      <c r="C6" s="291" t="s">
        <v>1</v>
      </c>
      <c r="D6" s="291" t="s">
        <v>10</v>
      </c>
      <c r="E6" s="291" t="s">
        <v>11</v>
      </c>
      <c r="F6" s="291" t="s">
        <v>122</v>
      </c>
      <c r="G6" s="309" t="s">
        <v>12</v>
      </c>
      <c r="H6" s="291" t="s">
        <v>13</v>
      </c>
      <c r="I6" s="291" t="s">
        <v>14</v>
      </c>
      <c r="J6" s="291" t="s">
        <v>15</v>
      </c>
      <c r="K6" s="311" t="s">
        <v>2</v>
      </c>
    </row>
    <row r="7" spans="1:11" ht="13.5" thickBot="1">
      <c r="A7" s="308"/>
      <c r="B7" s="292"/>
      <c r="C7" s="292"/>
      <c r="D7" s="292"/>
      <c r="E7" s="292"/>
      <c r="F7" s="292"/>
      <c r="G7" s="310"/>
      <c r="H7" s="292"/>
      <c r="I7" s="292"/>
      <c r="J7" s="292"/>
      <c r="K7" s="312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3" t="s">
        <v>43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s="14" customFormat="1" ht="12.75" customHeight="1" thickBot="1">
      <c r="A10" s="15"/>
      <c r="B10" s="16"/>
      <c r="C10" s="16" t="s">
        <v>16</v>
      </c>
      <c r="D10" s="17">
        <v>5359.66</v>
      </c>
      <c r="E10" s="18" t="s">
        <v>6</v>
      </c>
      <c r="F10" s="19"/>
      <c r="G10" s="127"/>
      <c r="H10" s="11" t="s">
        <v>8</v>
      </c>
      <c r="I10" s="12">
        <v>2.5</v>
      </c>
      <c r="J10" s="13" t="s">
        <v>7</v>
      </c>
      <c r="K10" s="20"/>
    </row>
    <row r="11" spans="1:11" s="14" customFormat="1" ht="13.5" customHeight="1">
      <c r="A11" s="273" t="s">
        <v>134</v>
      </c>
      <c r="B11" s="274"/>
      <c r="C11" s="274"/>
      <c r="D11" s="274"/>
      <c r="E11" s="274"/>
      <c r="F11" s="44">
        <v>-60000</v>
      </c>
      <c r="G11" s="44">
        <v>0</v>
      </c>
      <c r="H11" s="319"/>
      <c r="I11" s="316"/>
      <c r="J11" s="316"/>
      <c r="K11" s="320"/>
    </row>
    <row r="12" spans="1:11" s="14" customFormat="1" ht="13.5" customHeight="1">
      <c r="A12" s="283" t="s">
        <v>26</v>
      </c>
      <c r="B12" s="284"/>
      <c r="C12" s="284"/>
      <c r="D12" s="284"/>
      <c r="E12" s="284"/>
      <c r="F12" s="41">
        <f>D10*I10*12</f>
        <v>160789.8</v>
      </c>
      <c r="G12" s="229">
        <v>0</v>
      </c>
      <c r="H12" s="287"/>
      <c r="I12" s="288"/>
      <c r="J12" s="288"/>
      <c r="K12" s="53"/>
    </row>
    <row r="13" spans="1:11" s="14" customFormat="1" ht="13.5" customHeight="1">
      <c r="A13" s="283" t="s">
        <v>32</v>
      </c>
      <c r="B13" s="284"/>
      <c r="C13" s="284"/>
      <c r="D13" s="284"/>
      <c r="E13" s="284"/>
      <c r="F13" s="41">
        <f>-(D10*12*0)</f>
        <v>0</v>
      </c>
      <c r="G13" s="41">
        <v>0</v>
      </c>
      <c r="H13" s="287"/>
      <c r="I13" s="288"/>
      <c r="J13" s="288"/>
      <c r="K13" s="53"/>
    </row>
    <row r="14" spans="1:11" s="40" customFormat="1" ht="12.75" customHeight="1">
      <c r="A14" s="285" t="s">
        <v>36</v>
      </c>
      <c r="B14" s="286"/>
      <c r="C14" s="286"/>
      <c r="D14" s="286"/>
      <c r="E14" s="286"/>
      <c r="F14" s="41">
        <v>0</v>
      </c>
      <c r="G14" s="41">
        <v>0</v>
      </c>
      <c r="H14" s="287"/>
      <c r="I14" s="288"/>
      <c r="J14" s="288"/>
      <c r="K14" s="53"/>
    </row>
    <row r="15" spans="1:11" s="14" customFormat="1" ht="13.5" customHeight="1">
      <c r="A15" s="283" t="s">
        <v>77</v>
      </c>
      <c r="B15" s="284"/>
      <c r="C15" s="284"/>
      <c r="D15" s="284"/>
      <c r="E15" s="284"/>
      <c r="F15" s="41">
        <v>0</v>
      </c>
      <c r="G15" s="41">
        <v>0</v>
      </c>
      <c r="H15" s="287"/>
      <c r="I15" s="288"/>
      <c r="J15" s="288"/>
      <c r="K15" s="53"/>
    </row>
    <row r="16" spans="1:11" s="39" customFormat="1" ht="12.75" customHeight="1" thickBot="1">
      <c r="A16" s="277" t="s">
        <v>110</v>
      </c>
      <c r="B16" s="278"/>
      <c r="C16" s="278"/>
      <c r="D16" s="278"/>
      <c r="E16" s="278"/>
      <c r="F16" s="45">
        <f>F11+F12+F13+F14+F15</f>
        <v>100789.79999999999</v>
      </c>
      <c r="G16" s="45">
        <v>0</v>
      </c>
      <c r="H16" s="279"/>
      <c r="I16" s="280"/>
      <c r="J16" s="280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93">
        <v>1</v>
      </c>
      <c r="B18" s="85" t="s">
        <v>17</v>
      </c>
      <c r="C18" s="94" t="s">
        <v>157</v>
      </c>
      <c r="D18" s="89" t="s">
        <v>158</v>
      </c>
      <c r="E18" s="89"/>
      <c r="F18" s="95">
        <v>60000</v>
      </c>
      <c r="G18" s="191"/>
      <c r="H18" s="114"/>
      <c r="I18" s="89"/>
      <c r="J18" s="238" t="s">
        <v>3</v>
      </c>
      <c r="K18" s="90"/>
    </row>
    <row r="19" spans="1:11" ht="12.75">
      <c r="A19" s="29">
        <v>2</v>
      </c>
      <c r="B19" s="22" t="s">
        <v>17</v>
      </c>
      <c r="C19" s="22" t="s">
        <v>19</v>
      </c>
      <c r="D19" s="2"/>
      <c r="E19" s="2"/>
      <c r="F19" s="3">
        <v>20000</v>
      </c>
      <c r="G19" s="187"/>
      <c r="H19" s="66"/>
      <c r="I19" s="2"/>
      <c r="J19" s="245" t="s">
        <v>4</v>
      </c>
      <c r="K19" s="169"/>
    </row>
    <row r="20" spans="1:11" ht="12.75">
      <c r="A20" s="29">
        <v>3</v>
      </c>
      <c r="B20" s="212"/>
      <c r="C20" s="214"/>
      <c r="D20" s="219"/>
      <c r="E20" s="219"/>
      <c r="F20" s="215"/>
      <c r="G20" s="232"/>
      <c r="H20" s="216"/>
      <c r="I20" s="217"/>
      <c r="J20" s="218"/>
      <c r="K20" s="32"/>
    </row>
    <row r="21" spans="1:11" ht="12.75">
      <c r="A21" s="28">
        <v>4</v>
      </c>
      <c r="B21" s="212"/>
      <c r="C21" s="212"/>
      <c r="D21" s="219"/>
      <c r="E21" s="219"/>
      <c r="F21" s="221"/>
      <c r="G21" s="232"/>
      <c r="H21" s="216"/>
      <c r="I21" s="217"/>
      <c r="J21" s="218"/>
      <c r="K21" s="24"/>
    </row>
    <row r="22" spans="1:11" ht="12.75">
      <c r="A22" s="28">
        <v>5</v>
      </c>
      <c r="B22" s="151"/>
      <c r="C22" s="167"/>
      <c r="D22" s="147"/>
      <c r="E22" s="148"/>
      <c r="F22" s="149"/>
      <c r="G22" s="188"/>
      <c r="H22" s="148"/>
      <c r="I22" s="148"/>
      <c r="J22" s="147"/>
      <c r="K22" s="65"/>
    </row>
    <row r="23" spans="1:11" ht="12.75">
      <c r="A23" s="28">
        <v>6</v>
      </c>
      <c r="B23" s="151"/>
      <c r="C23" s="151"/>
      <c r="D23" s="152"/>
      <c r="E23" s="92"/>
      <c r="F23" s="153"/>
      <c r="G23" s="192"/>
      <c r="H23" s="92"/>
      <c r="I23" s="92"/>
      <c r="J23" s="152"/>
      <c r="K23" s="24"/>
    </row>
    <row r="24" spans="1:11" ht="12.75">
      <c r="A24" s="79">
        <v>7</v>
      </c>
      <c r="B24" s="162"/>
      <c r="C24" s="163"/>
      <c r="D24" s="164"/>
      <c r="E24" s="165"/>
      <c r="F24" s="166"/>
      <c r="G24" s="195"/>
      <c r="H24" s="81"/>
      <c r="I24" s="81"/>
      <c r="J24" s="80"/>
      <c r="K24" s="82"/>
    </row>
    <row r="25" spans="1:11" ht="12.75">
      <c r="A25" s="28">
        <v>8</v>
      </c>
      <c r="B25" s="146"/>
      <c r="C25" s="167"/>
      <c r="D25" s="147"/>
      <c r="E25" s="148"/>
      <c r="F25" s="149"/>
      <c r="G25" s="145"/>
      <c r="H25" s="4"/>
      <c r="I25" s="4"/>
      <c r="J25" s="25"/>
      <c r="K25" s="24"/>
    </row>
    <row r="26" spans="1:11" ht="12.75">
      <c r="A26" s="28">
        <v>9</v>
      </c>
      <c r="B26" s="146"/>
      <c r="C26" s="167"/>
      <c r="D26" s="147"/>
      <c r="E26" s="148"/>
      <c r="F26" s="149"/>
      <c r="G26" s="145"/>
      <c r="H26" s="4"/>
      <c r="I26" s="4"/>
      <c r="J26" s="34"/>
      <c r="K26" s="24"/>
    </row>
    <row r="27" spans="1:11" ht="12.75">
      <c r="A27" s="28">
        <v>10</v>
      </c>
      <c r="B27" s="146"/>
      <c r="C27" s="167"/>
      <c r="D27" s="147"/>
      <c r="E27" s="148"/>
      <c r="F27" s="149"/>
      <c r="G27" s="145"/>
      <c r="H27" s="4"/>
      <c r="I27" s="4"/>
      <c r="J27" s="34"/>
      <c r="K27" s="24"/>
    </row>
    <row r="28" spans="1:11" ht="12.75">
      <c r="A28" s="28">
        <v>11</v>
      </c>
      <c r="B28" s="146"/>
      <c r="C28" s="167"/>
      <c r="D28" s="147"/>
      <c r="E28" s="148"/>
      <c r="F28" s="149"/>
      <c r="G28" s="145"/>
      <c r="H28" s="4"/>
      <c r="I28" s="4"/>
      <c r="J28" s="34"/>
      <c r="K28" s="24"/>
    </row>
    <row r="29" spans="1:11" ht="12.75">
      <c r="A29" s="28">
        <v>12</v>
      </c>
      <c r="B29" s="146"/>
      <c r="C29" s="167"/>
      <c r="D29" s="147"/>
      <c r="E29" s="148"/>
      <c r="F29" s="149"/>
      <c r="G29" s="145"/>
      <c r="H29" s="4"/>
      <c r="I29" s="4"/>
      <c r="J29" s="34"/>
      <c r="K29" s="24"/>
    </row>
    <row r="30" spans="1:11" ht="12.75">
      <c r="A30" s="28">
        <v>13</v>
      </c>
      <c r="B30" s="146"/>
      <c r="C30" s="167"/>
      <c r="D30" s="147"/>
      <c r="E30" s="148"/>
      <c r="F30" s="149"/>
      <c r="G30" s="145"/>
      <c r="H30" s="4"/>
      <c r="I30" s="4"/>
      <c r="J30" s="34"/>
      <c r="K30" s="24"/>
    </row>
    <row r="31" spans="1:11" ht="12.75">
      <c r="A31" s="28">
        <v>14</v>
      </c>
      <c r="B31" s="146"/>
      <c r="C31" s="167"/>
      <c r="D31" s="147"/>
      <c r="E31" s="148"/>
      <c r="F31" s="149"/>
      <c r="G31" s="145"/>
      <c r="H31" s="4"/>
      <c r="I31" s="4"/>
      <c r="J31" s="34"/>
      <c r="K31" s="24"/>
    </row>
    <row r="32" spans="1:11" ht="12.75">
      <c r="A32" s="28">
        <v>15</v>
      </c>
      <c r="B32" s="146"/>
      <c r="C32" s="167"/>
      <c r="D32" s="147"/>
      <c r="E32" s="148"/>
      <c r="F32" s="149"/>
      <c r="G32" s="145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3" t="s">
        <v>114</v>
      </c>
      <c r="B36" s="274"/>
      <c r="C36" s="274"/>
      <c r="D36" s="274"/>
      <c r="E36" s="274"/>
      <c r="F36" s="44">
        <f>SUM(F18:F34)</f>
        <v>80000</v>
      </c>
      <c r="G36" s="44">
        <f>SUM(G18:G34)</f>
        <v>0</v>
      </c>
      <c r="H36" s="315"/>
      <c r="I36" s="316"/>
      <c r="J36" s="316"/>
      <c r="K36" s="91"/>
    </row>
    <row r="37" spans="1:11" s="14" customFormat="1" ht="13.5" customHeight="1">
      <c r="A37" s="109"/>
      <c r="B37" s="261" t="s">
        <v>4</v>
      </c>
      <c r="C37" s="262"/>
      <c r="D37" s="263"/>
      <c r="E37" s="264"/>
      <c r="F37" s="42">
        <f>F19</f>
        <v>20000</v>
      </c>
      <c r="G37" s="42">
        <f>G19</f>
        <v>0</v>
      </c>
      <c r="H37" s="313"/>
      <c r="I37" s="314"/>
      <c r="J37" s="314"/>
      <c r="K37" s="55"/>
    </row>
    <row r="38" spans="1:11" s="14" customFormat="1" ht="13.5" customHeight="1">
      <c r="A38" s="109"/>
      <c r="B38" s="281" t="s">
        <v>3</v>
      </c>
      <c r="C38" s="281"/>
      <c r="D38" s="282"/>
      <c r="E38" s="282"/>
      <c r="F38" s="42">
        <f>F36-F37</f>
        <v>60000</v>
      </c>
      <c r="G38" s="42">
        <f>G36-G37</f>
        <v>0</v>
      </c>
      <c r="H38" s="317"/>
      <c r="I38" s="318"/>
      <c r="J38" s="318"/>
      <c r="K38" s="35"/>
    </row>
    <row r="39" spans="1:11" s="14" customFormat="1" ht="13.5" customHeight="1" thickBot="1">
      <c r="A39" s="269" t="s">
        <v>121</v>
      </c>
      <c r="B39" s="270"/>
      <c r="C39" s="270"/>
      <c r="D39" s="270"/>
      <c r="E39" s="270"/>
      <c r="F39" s="46">
        <f>F16-F36</f>
        <v>20789.79999999999</v>
      </c>
      <c r="G39" s="46">
        <f>G16-G36</f>
        <v>0</v>
      </c>
      <c r="H39" s="279"/>
      <c r="I39" s="280"/>
      <c r="J39" s="280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85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K6:K7"/>
    <mergeCell ref="H6:H7"/>
    <mergeCell ref="A13:E13"/>
    <mergeCell ref="H13:J13"/>
    <mergeCell ref="I6:I7"/>
    <mergeCell ref="J6:J7"/>
    <mergeCell ref="F6:F7"/>
    <mergeCell ref="A11:E11"/>
    <mergeCell ref="A12:E12"/>
    <mergeCell ref="H12:J12"/>
    <mergeCell ref="A9:K9"/>
    <mergeCell ref="G6:G7"/>
    <mergeCell ref="H11:K11"/>
    <mergeCell ref="D6:D7"/>
    <mergeCell ref="E6:E7"/>
    <mergeCell ref="A36:E36"/>
    <mergeCell ref="H36:J36"/>
    <mergeCell ref="A14:E14"/>
    <mergeCell ref="H14:J14"/>
    <mergeCell ref="A15:E15"/>
    <mergeCell ref="H15:J15"/>
    <mergeCell ref="A16:E16"/>
    <mergeCell ref="H16:J16"/>
    <mergeCell ref="B37:E37"/>
    <mergeCell ref="H37:J37"/>
    <mergeCell ref="B38:E38"/>
    <mergeCell ref="H38:J38"/>
    <mergeCell ref="A39:E39"/>
    <mergeCell ref="H39:J39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A1" sqref="A1:K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182</v>
      </c>
      <c r="I2" s="10"/>
      <c r="J2" s="10"/>
      <c r="K2" s="10"/>
    </row>
    <row r="3" spans="1:12" ht="12.75" customHeight="1">
      <c r="A3" s="305" t="s">
        <v>145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8"/>
    </row>
    <row r="4" spans="1:11" ht="12.75" customHeight="1">
      <c r="A4" s="305" t="s">
        <v>133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7" t="s">
        <v>9</v>
      </c>
      <c r="B6" s="291" t="s">
        <v>0</v>
      </c>
      <c r="C6" s="291" t="s">
        <v>1</v>
      </c>
      <c r="D6" s="291" t="s">
        <v>10</v>
      </c>
      <c r="E6" s="291" t="s">
        <v>11</v>
      </c>
      <c r="F6" s="291" t="s">
        <v>122</v>
      </c>
      <c r="G6" s="309" t="s">
        <v>12</v>
      </c>
      <c r="H6" s="291" t="s">
        <v>13</v>
      </c>
      <c r="I6" s="291" t="s">
        <v>14</v>
      </c>
      <c r="J6" s="291" t="s">
        <v>15</v>
      </c>
      <c r="K6" s="311" t="s">
        <v>2</v>
      </c>
    </row>
    <row r="7" spans="1:11" ht="13.5" thickBot="1">
      <c r="A7" s="308"/>
      <c r="B7" s="292"/>
      <c r="C7" s="292"/>
      <c r="D7" s="292"/>
      <c r="E7" s="292"/>
      <c r="F7" s="292"/>
      <c r="G7" s="310"/>
      <c r="H7" s="292"/>
      <c r="I7" s="292"/>
      <c r="J7" s="292"/>
      <c r="K7" s="312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3" t="s">
        <v>44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s="14" customFormat="1" ht="12.75" customHeight="1" thickBot="1">
      <c r="A10" s="15"/>
      <c r="B10" s="16"/>
      <c r="C10" s="16" t="s">
        <v>16</v>
      </c>
      <c r="D10" s="17">
        <v>18895.4</v>
      </c>
      <c r="E10" s="18" t="s">
        <v>6</v>
      </c>
      <c r="F10" s="19"/>
      <c r="G10" s="127"/>
      <c r="H10" s="11" t="s">
        <v>8</v>
      </c>
      <c r="I10" s="12">
        <v>2.2</v>
      </c>
      <c r="J10" s="13" t="s">
        <v>7</v>
      </c>
      <c r="K10" s="20"/>
    </row>
    <row r="11" spans="1:11" s="14" customFormat="1" ht="13.5" customHeight="1">
      <c r="A11" s="273" t="s">
        <v>134</v>
      </c>
      <c r="B11" s="274"/>
      <c r="C11" s="274"/>
      <c r="D11" s="274"/>
      <c r="E11" s="274"/>
      <c r="F11" s="44">
        <v>40000</v>
      </c>
      <c r="G11" s="44">
        <v>0</v>
      </c>
      <c r="H11" s="319"/>
      <c r="I11" s="316"/>
      <c r="J11" s="316"/>
      <c r="K11" s="320"/>
    </row>
    <row r="12" spans="1:11" s="14" customFormat="1" ht="13.5" customHeight="1">
      <c r="A12" s="283" t="s">
        <v>26</v>
      </c>
      <c r="B12" s="284"/>
      <c r="C12" s="284"/>
      <c r="D12" s="284"/>
      <c r="E12" s="284"/>
      <c r="F12" s="41">
        <f>D10*I10*12</f>
        <v>498838.56000000006</v>
      </c>
      <c r="G12" s="229">
        <v>0</v>
      </c>
      <c r="H12" s="287"/>
      <c r="I12" s="288"/>
      <c r="J12" s="288"/>
      <c r="K12" s="53"/>
    </row>
    <row r="13" spans="1:11" s="14" customFormat="1" ht="13.5" customHeight="1">
      <c r="A13" s="283" t="s">
        <v>32</v>
      </c>
      <c r="B13" s="284"/>
      <c r="C13" s="284"/>
      <c r="D13" s="284"/>
      <c r="E13" s="284"/>
      <c r="F13" s="41">
        <f>-(D10*12*0)</f>
        <v>0</v>
      </c>
      <c r="G13" s="41">
        <v>0</v>
      </c>
      <c r="H13" s="287"/>
      <c r="I13" s="288"/>
      <c r="J13" s="288"/>
      <c r="K13" s="53"/>
    </row>
    <row r="14" spans="1:11" s="40" customFormat="1" ht="12.75" customHeight="1">
      <c r="A14" s="285" t="s">
        <v>36</v>
      </c>
      <c r="B14" s="286"/>
      <c r="C14" s="286"/>
      <c r="D14" s="286"/>
      <c r="E14" s="286"/>
      <c r="F14" s="41">
        <v>0</v>
      </c>
      <c r="G14" s="41">
        <v>0</v>
      </c>
      <c r="H14" s="287"/>
      <c r="I14" s="288"/>
      <c r="J14" s="288"/>
      <c r="K14" s="53"/>
    </row>
    <row r="15" spans="1:11" s="14" customFormat="1" ht="13.5" customHeight="1">
      <c r="A15" s="283" t="s">
        <v>77</v>
      </c>
      <c r="B15" s="284"/>
      <c r="C15" s="284"/>
      <c r="D15" s="284"/>
      <c r="E15" s="284"/>
      <c r="F15" s="41">
        <v>0</v>
      </c>
      <c r="G15" s="41">
        <v>0</v>
      </c>
      <c r="H15" s="287"/>
      <c r="I15" s="288"/>
      <c r="J15" s="288"/>
      <c r="K15" s="53"/>
    </row>
    <row r="16" spans="1:11" s="39" customFormat="1" ht="12.75" customHeight="1" thickBot="1">
      <c r="A16" s="277" t="s">
        <v>110</v>
      </c>
      <c r="B16" s="278"/>
      <c r="C16" s="278"/>
      <c r="D16" s="278"/>
      <c r="E16" s="278"/>
      <c r="F16" s="45">
        <f>F11+F12+F13+F14+F15</f>
        <v>538838.56</v>
      </c>
      <c r="G16" s="45">
        <v>0</v>
      </c>
      <c r="H16" s="279"/>
      <c r="I16" s="280"/>
      <c r="J16" s="280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93">
        <v>1</v>
      </c>
      <c r="B18" s="68" t="s">
        <v>29</v>
      </c>
      <c r="C18" s="30" t="s">
        <v>155</v>
      </c>
      <c r="D18" s="2" t="s">
        <v>156</v>
      </c>
      <c r="E18" s="2"/>
      <c r="F18" s="3">
        <v>250000</v>
      </c>
      <c r="G18" s="187"/>
      <c r="H18" s="66"/>
      <c r="I18" s="2"/>
      <c r="J18" s="245" t="s">
        <v>3</v>
      </c>
      <c r="K18" s="173"/>
    </row>
    <row r="19" spans="1:11" ht="12.75">
      <c r="A19" s="29">
        <v>2</v>
      </c>
      <c r="B19" s="128" t="s">
        <v>160</v>
      </c>
      <c r="C19" s="30" t="s">
        <v>136</v>
      </c>
      <c r="D19" s="2">
        <v>226</v>
      </c>
      <c r="E19" s="2"/>
      <c r="F19" s="64">
        <f>D19*95</f>
        <v>21470</v>
      </c>
      <c r="G19" s="187"/>
      <c r="H19" s="66"/>
      <c r="I19" s="129"/>
      <c r="J19" s="245" t="s">
        <v>3</v>
      </c>
      <c r="K19" s="136"/>
    </row>
    <row r="20" spans="1:11" ht="12.75">
      <c r="A20" s="29">
        <v>3</v>
      </c>
      <c r="B20" s="128" t="s">
        <v>161</v>
      </c>
      <c r="C20" s="30" t="s">
        <v>136</v>
      </c>
      <c r="D20" s="2">
        <v>225</v>
      </c>
      <c r="E20" s="2"/>
      <c r="F20" s="64">
        <f>D20*95</f>
        <v>21375</v>
      </c>
      <c r="G20" s="187"/>
      <c r="H20" s="66"/>
      <c r="I20" s="129"/>
      <c r="J20" s="245" t="s">
        <v>3</v>
      </c>
      <c r="K20" s="134"/>
    </row>
    <row r="21" spans="1:11" ht="12.75">
      <c r="A21" s="29">
        <v>4</v>
      </c>
      <c r="B21" s="128" t="s">
        <v>161</v>
      </c>
      <c r="C21" s="30" t="s">
        <v>162</v>
      </c>
      <c r="D21" s="66">
        <v>106</v>
      </c>
      <c r="E21" s="51"/>
      <c r="F21" s="64">
        <f>D21*35</f>
        <v>3710</v>
      </c>
      <c r="G21" s="187"/>
      <c r="H21" s="4"/>
      <c r="I21" s="2"/>
      <c r="J21" s="129" t="s">
        <v>3</v>
      </c>
      <c r="K21" s="32"/>
    </row>
    <row r="22" spans="1:11" ht="12.75">
      <c r="A22" s="23">
        <v>5</v>
      </c>
      <c r="B22" s="50" t="s">
        <v>29</v>
      </c>
      <c r="C22" s="30" t="s">
        <v>157</v>
      </c>
      <c r="D22" s="2" t="s">
        <v>158</v>
      </c>
      <c r="E22" s="2"/>
      <c r="F22" s="3">
        <v>60000</v>
      </c>
      <c r="G22" s="186"/>
      <c r="H22" s="4"/>
      <c r="I22" s="4"/>
      <c r="J22" s="2" t="s">
        <v>3</v>
      </c>
      <c r="K22" s="179"/>
    </row>
    <row r="23" spans="1:11" ht="12.75">
      <c r="A23" s="23">
        <v>6</v>
      </c>
      <c r="B23" s="22" t="s">
        <v>164</v>
      </c>
      <c r="C23" s="30" t="s">
        <v>163</v>
      </c>
      <c r="D23" s="2" t="s">
        <v>165</v>
      </c>
      <c r="E23" s="2"/>
      <c r="F23" s="3">
        <v>200000</v>
      </c>
      <c r="G23" s="187"/>
      <c r="H23" s="2"/>
      <c r="I23" s="4"/>
      <c r="J23" s="2" t="s">
        <v>3</v>
      </c>
      <c r="K23" s="179"/>
    </row>
    <row r="24" spans="1:11" ht="12.75">
      <c r="A24" s="28">
        <v>7</v>
      </c>
      <c r="B24" s="128" t="s">
        <v>23</v>
      </c>
      <c r="C24" s="30" t="s">
        <v>19</v>
      </c>
      <c r="D24" s="2"/>
      <c r="E24" s="2"/>
      <c r="F24" s="64">
        <v>50000</v>
      </c>
      <c r="G24" s="187"/>
      <c r="H24" s="66"/>
      <c r="I24" s="2"/>
      <c r="J24" s="245" t="s">
        <v>4</v>
      </c>
      <c r="K24" s="213"/>
    </row>
    <row r="25" spans="1:11" ht="12.75">
      <c r="A25" s="28">
        <v>8</v>
      </c>
      <c r="B25" s="128"/>
      <c r="C25" s="30"/>
      <c r="D25" s="2"/>
      <c r="E25" s="2"/>
      <c r="F25" s="64"/>
      <c r="G25" s="187"/>
      <c r="H25" s="66"/>
      <c r="I25" s="129"/>
      <c r="J25" s="245"/>
      <c r="K25" s="179"/>
    </row>
    <row r="26" spans="1:11" ht="12.75">
      <c r="A26" s="28">
        <v>9</v>
      </c>
      <c r="B26" s="146"/>
      <c r="C26" s="167"/>
      <c r="D26" s="147"/>
      <c r="E26" s="148"/>
      <c r="F26" s="149"/>
      <c r="G26" s="188"/>
      <c r="H26" s="165"/>
      <c r="I26" s="148"/>
      <c r="J26" s="147"/>
      <c r="K26" s="179"/>
    </row>
    <row r="27" spans="1:11" ht="12.75">
      <c r="A27" s="28">
        <v>10</v>
      </c>
      <c r="B27" s="146"/>
      <c r="C27" s="167"/>
      <c r="D27" s="147"/>
      <c r="E27" s="148"/>
      <c r="F27" s="149"/>
      <c r="G27" s="188"/>
      <c r="H27" s="92"/>
      <c r="I27" s="148"/>
      <c r="J27" s="147"/>
      <c r="K27" s="24"/>
    </row>
    <row r="28" spans="1:11" ht="12.75">
      <c r="A28" s="28">
        <v>11</v>
      </c>
      <c r="B28" s="146"/>
      <c r="C28" s="167"/>
      <c r="D28" s="147"/>
      <c r="E28" s="148"/>
      <c r="F28" s="149"/>
      <c r="G28" s="188"/>
      <c r="H28" s="165"/>
      <c r="I28" s="148"/>
      <c r="J28" s="147"/>
      <c r="K28" s="24"/>
    </row>
    <row r="29" spans="1:11" ht="12.75">
      <c r="A29" s="28">
        <v>12</v>
      </c>
      <c r="B29" s="146"/>
      <c r="C29" s="167"/>
      <c r="D29" s="147"/>
      <c r="E29" s="148"/>
      <c r="F29" s="149"/>
      <c r="G29" s="188"/>
      <c r="H29" s="92"/>
      <c r="I29" s="148"/>
      <c r="J29" s="147"/>
      <c r="K29" s="24"/>
    </row>
    <row r="30" spans="1:11" ht="12.75">
      <c r="A30" s="28">
        <v>13</v>
      </c>
      <c r="B30" s="146"/>
      <c r="C30" s="167"/>
      <c r="D30" s="147"/>
      <c r="E30" s="148"/>
      <c r="F30" s="149"/>
      <c r="G30" s="188"/>
      <c r="H30" s="92"/>
      <c r="I30" s="148"/>
      <c r="J30" s="147"/>
      <c r="K30" s="24"/>
    </row>
    <row r="31" spans="1:11" ht="12.75">
      <c r="A31" s="28">
        <v>14</v>
      </c>
      <c r="B31" s="146"/>
      <c r="C31" s="167"/>
      <c r="D31" s="147"/>
      <c r="E31" s="148"/>
      <c r="F31" s="149"/>
      <c r="G31" s="188"/>
      <c r="H31" s="165"/>
      <c r="I31" s="148"/>
      <c r="J31" s="147"/>
      <c r="K31" s="24"/>
    </row>
    <row r="32" spans="1:11" ht="12.75">
      <c r="A32" s="28">
        <v>15</v>
      </c>
      <c r="B32" s="146"/>
      <c r="C32" s="167"/>
      <c r="D32" s="147"/>
      <c r="E32" s="148"/>
      <c r="F32" s="149"/>
      <c r="G32" s="188"/>
      <c r="H32" s="148"/>
      <c r="I32" s="148"/>
      <c r="J32" s="147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187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3" t="s">
        <v>114</v>
      </c>
      <c r="B36" s="274"/>
      <c r="C36" s="274"/>
      <c r="D36" s="274"/>
      <c r="E36" s="274"/>
      <c r="F36" s="44">
        <f>SUM(F18:F34)</f>
        <v>606555</v>
      </c>
      <c r="G36" s="44">
        <f>SUM(G18:G34)</f>
        <v>0</v>
      </c>
      <c r="H36" s="315"/>
      <c r="I36" s="316"/>
      <c r="J36" s="316"/>
      <c r="K36" s="91"/>
    </row>
    <row r="37" spans="1:11" s="14" customFormat="1" ht="13.5" customHeight="1">
      <c r="A37" s="109"/>
      <c r="B37" s="261" t="s">
        <v>4</v>
      </c>
      <c r="C37" s="262"/>
      <c r="D37" s="263"/>
      <c r="E37" s="264"/>
      <c r="F37" s="42">
        <f>F24</f>
        <v>50000</v>
      </c>
      <c r="G37" s="42">
        <f>G22</f>
        <v>0</v>
      </c>
      <c r="H37" s="313"/>
      <c r="I37" s="314"/>
      <c r="J37" s="314"/>
      <c r="K37" s="55"/>
    </row>
    <row r="38" spans="1:11" s="14" customFormat="1" ht="13.5" customHeight="1">
      <c r="A38" s="109"/>
      <c r="B38" s="281" t="s">
        <v>3</v>
      </c>
      <c r="C38" s="281"/>
      <c r="D38" s="282"/>
      <c r="E38" s="282"/>
      <c r="F38" s="42">
        <f>F36-F37</f>
        <v>556555</v>
      </c>
      <c r="G38" s="42">
        <f>G36-G37</f>
        <v>0</v>
      </c>
      <c r="H38" s="317"/>
      <c r="I38" s="318"/>
      <c r="J38" s="318"/>
      <c r="K38" s="35"/>
    </row>
    <row r="39" spans="1:11" s="14" customFormat="1" ht="13.5" customHeight="1" thickBot="1">
      <c r="A39" s="269" t="s">
        <v>121</v>
      </c>
      <c r="B39" s="270"/>
      <c r="C39" s="270"/>
      <c r="D39" s="270"/>
      <c r="E39" s="270"/>
      <c r="F39" s="46">
        <f>F16-F36</f>
        <v>-67716.43999999994</v>
      </c>
      <c r="G39" s="46">
        <f>G16-G36</f>
        <v>0</v>
      </c>
      <c r="H39" s="279"/>
      <c r="I39" s="280"/>
      <c r="J39" s="280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86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K6:K7"/>
    <mergeCell ref="H6:H7"/>
    <mergeCell ref="A13:E13"/>
    <mergeCell ref="H13:J13"/>
    <mergeCell ref="I6:I7"/>
    <mergeCell ref="J6:J7"/>
    <mergeCell ref="F6:F7"/>
    <mergeCell ref="A11:E11"/>
    <mergeCell ref="A12:E12"/>
    <mergeCell ref="H12:J12"/>
    <mergeCell ref="A9:K9"/>
    <mergeCell ref="G6:G7"/>
    <mergeCell ref="H11:K11"/>
    <mergeCell ref="D6:D7"/>
    <mergeCell ref="E6:E7"/>
    <mergeCell ref="A36:E36"/>
    <mergeCell ref="H36:J36"/>
    <mergeCell ref="A14:E14"/>
    <mergeCell ref="H14:J14"/>
    <mergeCell ref="A15:E15"/>
    <mergeCell ref="H15:J15"/>
    <mergeCell ref="A16:E16"/>
    <mergeCell ref="H16:J16"/>
    <mergeCell ref="B37:E37"/>
    <mergeCell ref="H37:J37"/>
    <mergeCell ref="B38:E38"/>
    <mergeCell ref="H38:J38"/>
    <mergeCell ref="A39:E39"/>
    <mergeCell ref="H39:J39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5">
      <selection activeCell="F37" sqref="F37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182</v>
      </c>
      <c r="I2" s="10"/>
      <c r="J2" s="10"/>
      <c r="K2" s="10"/>
    </row>
    <row r="3" spans="1:12" ht="12.75" customHeight="1">
      <c r="A3" s="305" t="s">
        <v>145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8"/>
    </row>
    <row r="4" spans="1:11" ht="12.75" customHeight="1">
      <c r="A4" s="305" t="s">
        <v>133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7" t="s">
        <v>9</v>
      </c>
      <c r="B6" s="291" t="s">
        <v>0</v>
      </c>
      <c r="C6" s="291" t="s">
        <v>1</v>
      </c>
      <c r="D6" s="291" t="s">
        <v>10</v>
      </c>
      <c r="E6" s="291" t="s">
        <v>11</v>
      </c>
      <c r="F6" s="291" t="s">
        <v>122</v>
      </c>
      <c r="G6" s="309" t="s">
        <v>12</v>
      </c>
      <c r="H6" s="291" t="s">
        <v>13</v>
      </c>
      <c r="I6" s="291" t="s">
        <v>14</v>
      </c>
      <c r="J6" s="291" t="s">
        <v>15</v>
      </c>
      <c r="K6" s="311" t="s">
        <v>2</v>
      </c>
    </row>
    <row r="7" spans="1:11" ht="13.5" thickBot="1">
      <c r="A7" s="308"/>
      <c r="B7" s="292"/>
      <c r="C7" s="292"/>
      <c r="D7" s="292"/>
      <c r="E7" s="292"/>
      <c r="F7" s="292"/>
      <c r="G7" s="310"/>
      <c r="H7" s="292"/>
      <c r="I7" s="292"/>
      <c r="J7" s="292"/>
      <c r="K7" s="312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3" t="s">
        <v>45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s="14" customFormat="1" ht="12.75" customHeight="1" thickBot="1">
      <c r="A10" s="15"/>
      <c r="B10" s="16"/>
      <c r="C10" s="16" t="s">
        <v>16</v>
      </c>
      <c r="D10" s="17">
        <v>15366.98</v>
      </c>
      <c r="E10" s="18" t="s">
        <v>6</v>
      </c>
      <c r="F10" s="19"/>
      <c r="G10" s="127"/>
      <c r="H10" s="11" t="s">
        <v>8</v>
      </c>
      <c r="I10" s="12">
        <v>2.2</v>
      </c>
      <c r="J10" s="13" t="s">
        <v>7</v>
      </c>
      <c r="K10" s="20"/>
    </row>
    <row r="11" spans="1:11" s="14" customFormat="1" ht="13.5" customHeight="1">
      <c r="A11" s="273" t="s">
        <v>134</v>
      </c>
      <c r="B11" s="274"/>
      <c r="C11" s="274"/>
      <c r="D11" s="274"/>
      <c r="E11" s="274"/>
      <c r="F11" s="44">
        <v>-250000</v>
      </c>
      <c r="G11" s="44">
        <v>0</v>
      </c>
      <c r="H11" s="315"/>
      <c r="I11" s="316"/>
      <c r="J11" s="316"/>
      <c r="K11" s="91"/>
    </row>
    <row r="12" spans="1:11" s="14" customFormat="1" ht="13.5" customHeight="1">
      <c r="A12" s="283" t="s">
        <v>26</v>
      </c>
      <c r="B12" s="284"/>
      <c r="C12" s="284"/>
      <c r="D12" s="284"/>
      <c r="E12" s="284"/>
      <c r="F12" s="41">
        <f>D10*I10*12</f>
        <v>405688.272</v>
      </c>
      <c r="G12" s="229">
        <v>0</v>
      </c>
      <c r="H12" s="287"/>
      <c r="I12" s="288"/>
      <c r="J12" s="288"/>
      <c r="K12" s="53"/>
    </row>
    <row r="13" spans="1:11" s="14" customFormat="1" ht="13.5" customHeight="1">
      <c r="A13" s="283" t="s">
        <v>32</v>
      </c>
      <c r="B13" s="284"/>
      <c r="C13" s="284"/>
      <c r="D13" s="284"/>
      <c r="E13" s="284"/>
      <c r="F13" s="41">
        <f>-(D10*12*0)</f>
        <v>0</v>
      </c>
      <c r="G13" s="41">
        <v>0</v>
      </c>
      <c r="H13" s="287"/>
      <c r="I13" s="288"/>
      <c r="J13" s="288"/>
      <c r="K13" s="53"/>
    </row>
    <row r="14" spans="1:11" s="40" customFormat="1" ht="12.75" customHeight="1">
      <c r="A14" s="285" t="s">
        <v>36</v>
      </c>
      <c r="B14" s="286"/>
      <c r="C14" s="286"/>
      <c r="D14" s="286"/>
      <c r="E14" s="286"/>
      <c r="F14" s="41">
        <v>0</v>
      </c>
      <c r="G14" s="41">
        <v>0</v>
      </c>
      <c r="H14" s="287"/>
      <c r="I14" s="288"/>
      <c r="J14" s="288"/>
      <c r="K14" s="53"/>
    </row>
    <row r="15" spans="1:11" s="14" customFormat="1" ht="13.5" customHeight="1">
      <c r="A15" s="283" t="s">
        <v>77</v>
      </c>
      <c r="B15" s="284"/>
      <c r="C15" s="284"/>
      <c r="D15" s="284"/>
      <c r="E15" s="284"/>
      <c r="F15" s="41">
        <v>0</v>
      </c>
      <c r="G15" s="41">
        <v>0</v>
      </c>
      <c r="H15" s="287"/>
      <c r="I15" s="288"/>
      <c r="J15" s="288"/>
      <c r="K15" s="53"/>
    </row>
    <row r="16" spans="1:12" s="39" customFormat="1" ht="12.75" customHeight="1" thickBot="1">
      <c r="A16" s="277" t="s">
        <v>110</v>
      </c>
      <c r="B16" s="278"/>
      <c r="C16" s="278"/>
      <c r="D16" s="278"/>
      <c r="E16" s="278"/>
      <c r="F16" s="45">
        <f>F11+F12+F13+F14+F15</f>
        <v>155688.272</v>
      </c>
      <c r="G16" s="45">
        <v>0</v>
      </c>
      <c r="H16" s="279"/>
      <c r="I16" s="280"/>
      <c r="J16" s="280"/>
      <c r="K16" s="54"/>
      <c r="L16" s="228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4">
        <v>1</v>
      </c>
      <c r="B18" s="141" t="s">
        <v>166</v>
      </c>
      <c r="C18" s="97" t="s">
        <v>127</v>
      </c>
      <c r="D18" s="240"/>
      <c r="E18" s="87"/>
      <c r="F18" s="98">
        <v>50000</v>
      </c>
      <c r="G18" s="193"/>
      <c r="H18" s="86"/>
      <c r="I18" s="87"/>
      <c r="J18" s="86" t="s">
        <v>3</v>
      </c>
      <c r="K18" s="100"/>
    </row>
    <row r="19" spans="1:11" ht="12.75">
      <c r="A19" s="29">
        <v>2</v>
      </c>
      <c r="B19" s="27" t="s">
        <v>56</v>
      </c>
      <c r="C19" s="30" t="s">
        <v>144</v>
      </c>
      <c r="D19" s="241"/>
      <c r="E19" s="4"/>
      <c r="F19" s="31">
        <v>100000</v>
      </c>
      <c r="G19" s="230"/>
      <c r="H19" s="66"/>
      <c r="I19" s="129"/>
      <c r="J19" s="80" t="s">
        <v>3</v>
      </c>
      <c r="K19" s="32"/>
    </row>
    <row r="20" spans="1:11" ht="12.75">
      <c r="A20" s="29">
        <v>3</v>
      </c>
      <c r="B20" s="30" t="s">
        <v>56</v>
      </c>
      <c r="C20" s="30" t="s">
        <v>167</v>
      </c>
      <c r="D20" s="242"/>
      <c r="E20" s="148"/>
      <c r="F20" s="31">
        <v>40000</v>
      </c>
      <c r="G20" s="186"/>
      <c r="H20" s="66"/>
      <c r="I20" s="129"/>
      <c r="J20" s="80" t="s">
        <v>3</v>
      </c>
      <c r="K20" s="169"/>
    </row>
    <row r="21" spans="1:11" ht="12.75">
      <c r="A21" s="29">
        <v>4</v>
      </c>
      <c r="B21" s="30"/>
      <c r="C21" s="30" t="s">
        <v>19</v>
      </c>
      <c r="D21" s="242"/>
      <c r="E21" s="148"/>
      <c r="F21" s="31">
        <v>50000</v>
      </c>
      <c r="G21" s="185"/>
      <c r="H21" s="66"/>
      <c r="I21" s="129"/>
      <c r="J21" s="245" t="s">
        <v>4</v>
      </c>
      <c r="K21" s="32"/>
    </row>
    <row r="22" spans="1:11" ht="12.75">
      <c r="A22" s="29">
        <v>5</v>
      </c>
      <c r="B22" s="30"/>
      <c r="C22" s="30"/>
      <c r="D22" s="242"/>
      <c r="E22" s="148"/>
      <c r="F22" s="31"/>
      <c r="G22" s="185"/>
      <c r="H22" s="66"/>
      <c r="I22" s="129"/>
      <c r="J22" s="245"/>
      <c r="K22" s="178"/>
    </row>
    <row r="23" spans="1:11" ht="12.75">
      <c r="A23" s="23">
        <v>6</v>
      </c>
      <c r="B23" s="30"/>
      <c r="C23" s="30"/>
      <c r="D23" s="242"/>
      <c r="E23" s="148"/>
      <c r="F23" s="31"/>
      <c r="G23" s="185"/>
      <c r="H23" s="66"/>
      <c r="I23" s="129"/>
      <c r="J23" s="245"/>
      <c r="K23" s="179"/>
    </row>
    <row r="24" spans="1:11" ht="12.75">
      <c r="A24" s="28">
        <v>7</v>
      </c>
      <c r="B24" s="146"/>
      <c r="C24" s="30"/>
      <c r="D24" s="242"/>
      <c r="E24" s="148"/>
      <c r="F24" s="31"/>
      <c r="G24" s="185"/>
      <c r="H24" s="66"/>
      <c r="I24" s="129"/>
      <c r="J24" s="80"/>
      <c r="K24" s="179"/>
    </row>
    <row r="25" spans="1:11" ht="12.75">
      <c r="A25" s="28">
        <v>8</v>
      </c>
      <c r="B25" s="146"/>
      <c r="C25" s="170"/>
      <c r="D25" s="242"/>
      <c r="E25" s="148"/>
      <c r="F25" s="145"/>
      <c r="G25" s="188"/>
      <c r="H25" s="172"/>
      <c r="I25" s="176"/>
      <c r="J25" s="175"/>
      <c r="K25" s="179"/>
    </row>
    <row r="26" spans="1:11" ht="12.75">
      <c r="A26" s="28">
        <v>9</v>
      </c>
      <c r="B26" s="146"/>
      <c r="C26" s="30"/>
      <c r="D26" s="242"/>
      <c r="E26" s="148"/>
      <c r="F26" s="31"/>
      <c r="G26" s="185"/>
      <c r="H26" s="66"/>
      <c r="I26" s="129"/>
      <c r="J26" s="245"/>
      <c r="K26" s="202"/>
    </row>
    <row r="27" spans="1:11" ht="12.75">
      <c r="A27" s="28">
        <v>10</v>
      </c>
      <c r="B27" s="168"/>
      <c r="C27" s="167"/>
      <c r="D27" s="243"/>
      <c r="E27" s="148"/>
      <c r="F27" s="149"/>
      <c r="G27" s="188"/>
      <c r="H27" s="148"/>
      <c r="I27" s="148"/>
      <c r="J27" s="147"/>
      <c r="K27" s="179"/>
    </row>
    <row r="28" spans="1:11" ht="12.75">
      <c r="A28" s="28">
        <v>11</v>
      </c>
      <c r="B28" s="146"/>
      <c r="C28" s="167"/>
      <c r="D28" s="243"/>
      <c r="E28" s="148"/>
      <c r="F28" s="149"/>
      <c r="G28" s="188"/>
      <c r="H28" s="148"/>
      <c r="I28" s="148"/>
      <c r="J28" s="147"/>
      <c r="K28" s="213"/>
    </row>
    <row r="29" spans="1:11" ht="12.75">
      <c r="A29" s="28">
        <v>12</v>
      </c>
      <c r="B29" s="146"/>
      <c r="C29" s="167"/>
      <c r="D29" s="243"/>
      <c r="E29" s="148"/>
      <c r="F29" s="149"/>
      <c r="G29" s="188"/>
      <c r="H29" s="148"/>
      <c r="I29" s="148"/>
      <c r="J29" s="147"/>
      <c r="K29" s="179"/>
    </row>
    <row r="30" spans="1:11" ht="12.75">
      <c r="A30" s="28">
        <v>13</v>
      </c>
      <c r="B30" s="146"/>
      <c r="C30" s="167"/>
      <c r="D30" s="243"/>
      <c r="E30" s="148"/>
      <c r="F30" s="149"/>
      <c r="G30" s="188"/>
      <c r="H30" s="148"/>
      <c r="I30" s="148"/>
      <c r="J30" s="147"/>
      <c r="K30" s="179"/>
    </row>
    <row r="31" spans="1:11" ht="12.75">
      <c r="A31" s="28">
        <v>14</v>
      </c>
      <c r="B31" s="146"/>
      <c r="C31" s="167"/>
      <c r="D31" s="243"/>
      <c r="E31" s="148"/>
      <c r="F31" s="149"/>
      <c r="G31" s="188"/>
      <c r="H31" s="148"/>
      <c r="I31" s="148"/>
      <c r="J31" s="147"/>
      <c r="K31" s="179"/>
    </row>
    <row r="32" spans="1:11" ht="12.75">
      <c r="A32" s="28">
        <v>15</v>
      </c>
      <c r="B32" s="146"/>
      <c r="C32" s="167"/>
      <c r="D32" s="243"/>
      <c r="E32" s="148"/>
      <c r="F32" s="149"/>
      <c r="G32" s="188"/>
      <c r="H32" s="148"/>
      <c r="I32" s="4"/>
      <c r="J32" s="147"/>
      <c r="K32" s="213"/>
    </row>
    <row r="33" spans="1:11" ht="12.75">
      <c r="A33" s="28">
        <v>16</v>
      </c>
      <c r="B33" s="27"/>
      <c r="C33" s="22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3" t="s">
        <v>114</v>
      </c>
      <c r="B36" s="274"/>
      <c r="C36" s="274"/>
      <c r="D36" s="274"/>
      <c r="E36" s="274"/>
      <c r="F36" s="44">
        <f>SUM(F18:F34)</f>
        <v>240000</v>
      </c>
      <c r="G36" s="44">
        <f>SUM(G18:G34)</f>
        <v>0</v>
      </c>
      <c r="H36" s="315"/>
      <c r="I36" s="316"/>
      <c r="J36" s="316"/>
      <c r="K36" s="91"/>
    </row>
    <row r="37" spans="1:11" s="14" customFormat="1" ht="13.5" customHeight="1">
      <c r="A37" s="109"/>
      <c r="B37" s="261" t="s">
        <v>4</v>
      </c>
      <c r="C37" s="262"/>
      <c r="D37" s="263"/>
      <c r="E37" s="264"/>
      <c r="F37" s="42">
        <f>F21</f>
        <v>50000</v>
      </c>
      <c r="G37" s="42">
        <f>G25</f>
        <v>0</v>
      </c>
      <c r="H37" s="313"/>
      <c r="I37" s="314"/>
      <c r="J37" s="314"/>
      <c r="K37" s="55"/>
    </row>
    <row r="38" spans="1:11" s="14" customFormat="1" ht="13.5" customHeight="1">
      <c r="A38" s="109"/>
      <c r="B38" s="281" t="s">
        <v>3</v>
      </c>
      <c r="C38" s="281"/>
      <c r="D38" s="282"/>
      <c r="E38" s="282"/>
      <c r="F38" s="42">
        <f>F36-F37</f>
        <v>190000</v>
      </c>
      <c r="G38" s="42">
        <f>G36-G37</f>
        <v>0</v>
      </c>
      <c r="H38" s="317"/>
      <c r="I38" s="318"/>
      <c r="J38" s="318"/>
      <c r="K38" s="35"/>
    </row>
    <row r="39" spans="1:11" s="14" customFormat="1" ht="13.5" customHeight="1" thickBot="1">
      <c r="A39" s="269" t="s">
        <v>121</v>
      </c>
      <c r="B39" s="270"/>
      <c r="C39" s="270"/>
      <c r="D39" s="270"/>
      <c r="E39" s="270"/>
      <c r="F39" s="46">
        <f>F16-F36</f>
        <v>-84311.728</v>
      </c>
      <c r="G39" s="46">
        <f>G16-G36</f>
        <v>0</v>
      </c>
      <c r="H39" s="279"/>
      <c r="I39" s="280"/>
      <c r="J39" s="280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87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K6:K7"/>
    <mergeCell ref="H6:H7"/>
    <mergeCell ref="A13:E13"/>
    <mergeCell ref="H13:J13"/>
    <mergeCell ref="I6:I7"/>
    <mergeCell ref="J6:J7"/>
    <mergeCell ref="F6:F7"/>
    <mergeCell ref="H11:J11"/>
    <mergeCell ref="A12:E12"/>
    <mergeCell ref="H12:J12"/>
    <mergeCell ref="A9:K9"/>
    <mergeCell ref="G6:G7"/>
    <mergeCell ref="A11:E11"/>
    <mergeCell ref="D6:D7"/>
    <mergeCell ref="E6:E7"/>
    <mergeCell ref="A36:E36"/>
    <mergeCell ref="H36:J36"/>
    <mergeCell ref="A14:E14"/>
    <mergeCell ref="H14:J14"/>
    <mergeCell ref="A15:E15"/>
    <mergeCell ref="H15:J15"/>
    <mergeCell ref="A16:E16"/>
    <mergeCell ref="H16:J16"/>
    <mergeCell ref="H37:J37"/>
    <mergeCell ref="B38:E38"/>
    <mergeCell ref="H38:J38"/>
    <mergeCell ref="B37:E37"/>
    <mergeCell ref="A39:E39"/>
    <mergeCell ref="H39:J39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A1" sqref="A1:K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182</v>
      </c>
      <c r="I2" s="10"/>
      <c r="J2" s="10"/>
      <c r="K2" s="10"/>
    </row>
    <row r="3" spans="1:12" ht="12.75" customHeight="1">
      <c r="A3" s="305" t="s">
        <v>145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8"/>
    </row>
    <row r="4" spans="1:11" ht="12.75" customHeight="1">
      <c r="A4" s="305" t="s">
        <v>133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7" t="s">
        <v>9</v>
      </c>
      <c r="B6" s="291" t="s">
        <v>0</v>
      </c>
      <c r="C6" s="291" t="s">
        <v>1</v>
      </c>
      <c r="D6" s="291" t="s">
        <v>10</v>
      </c>
      <c r="E6" s="291" t="s">
        <v>11</v>
      </c>
      <c r="F6" s="291" t="s">
        <v>122</v>
      </c>
      <c r="G6" s="309" t="s">
        <v>12</v>
      </c>
      <c r="H6" s="291" t="s">
        <v>13</v>
      </c>
      <c r="I6" s="291" t="s">
        <v>14</v>
      </c>
      <c r="J6" s="291" t="s">
        <v>15</v>
      </c>
      <c r="K6" s="311" t="s">
        <v>2</v>
      </c>
    </row>
    <row r="7" spans="1:11" ht="13.5" thickBot="1">
      <c r="A7" s="308"/>
      <c r="B7" s="292"/>
      <c r="C7" s="292"/>
      <c r="D7" s="292"/>
      <c r="E7" s="292"/>
      <c r="F7" s="292"/>
      <c r="G7" s="310"/>
      <c r="H7" s="292"/>
      <c r="I7" s="292"/>
      <c r="J7" s="292"/>
      <c r="K7" s="312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3" t="s">
        <v>46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s="14" customFormat="1" ht="12.75" customHeight="1" thickBot="1">
      <c r="A10" s="15"/>
      <c r="B10" s="16"/>
      <c r="C10" s="16" t="s">
        <v>16</v>
      </c>
      <c r="D10" s="17">
        <v>5787</v>
      </c>
      <c r="E10" s="18" t="s">
        <v>6</v>
      </c>
      <c r="F10" s="19"/>
      <c r="G10" s="127"/>
      <c r="H10" s="11" t="s">
        <v>8</v>
      </c>
      <c r="I10" s="12">
        <v>2.5</v>
      </c>
      <c r="J10" s="13" t="s">
        <v>7</v>
      </c>
      <c r="K10" s="20"/>
    </row>
    <row r="11" spans="1:11" s="14" customFormat="1" ht="13.5" customHeight="1">
      <c r="A11" s="273" t="s">
        <v>134</v>
      </c>
      <c r="B11" s="274"/>
      <c r="C11" s="274"/>
      <c r="D11" s="274"/>
      <c r="E11" s="274"/>
      <c r="F11" s="44">
        <v>-50000</v>
      </c>
      <c r="G11" s="44">
        <v>0</v>
      </c>
      <c r="H11" s="319"/>
      <c r="I11" s="316"/>
      <c r="J11" s="316"/>
      <c r="K11" s="320"/>
    </row>
    <row r="12" spans="1:11" s="14" customFormat="1" ht="13.5" customHeight="1">
      <c r="A12" s="283" t="s">
        <v>26</v>
      </c>
      <c r="B12" s="284"/>
      <c r="C12" s="284"/>
      <c r="D12" s="284"/>
      <c r="E12" s="284"/>
      <c r="F12" s="41">
        <f>D10*I10*12</f>
        <v>173610</v>
      </c>
      <c r="G12" s="229">
        <v>0</v>
      </c>
      <c r="H12" s="287"/>
      <c r="I12" s="288"/>
      <c r="J12" s="288"/>
      <c r="K12" s="53"/>
    </row>
    <row r="13" spans="1:11" s="14" customFormat="1" ht="13.5" customHeight="1">
      <c r="A13" s="283" t="s">
        <v>32</v>
      </c>
      <c r="B13" s="284"/>
      <c r="C13" s="284"/>
      <c r="D13" s="284"/>
      <c r="E13" s="284"/>
      <c r="F13" s="41">
        <f>-(D10*12*0)</f>
        <v>0</v>
      </c>
      <c r="G13" s="41">
        <v>0</v>
      </c>
      <c r="H13" s="287"/>
      <c r="I13" s="288"/>
      <c r="J13" s="288"/>
      <c r="K13" s="53"/>
    </row>
    <row r="14" spans="1:11" s="40" customFormat="1" ht="12.75" customHeight="1">
      <c r="A14" s="285" t="s">
        <v>36</v>
      </c>
      <c r="B14" s="286"/>
      <c r="C14" s="286"/>
      <c r="D14" s="286"/>
      <c r="E14" s="286"/>
      <c r="F14" s="41">
        <v>0</v>
      </c>
      <c r="G14" s="41">
        <v>0</v>
      </c>
      <c r="H14" s="287"/>
      <c r="I14" s="288"/>
      <c r="J14" s="288"/>
      <c r="K14" s="53"/>
    </row>
    <row r="15" spans="1:11" s="14" customFormat="1" ht="13.5" customHeight="1">
      <c r="A15" s="283" t="s">
        <v>77</v>
      </c>
      <c r="B15" s="284"/>
      <c r="C15" s="284"/>
      <c r="D15" s="284"/>
      <c r="E15" s="284"/>
      <c r="F15" s="41">
        <v>0</v>
      </c>
      <c r="G15" s="41">
        <v>0</v>
      </c>
      <c r="H15" s="287"/>
      <c r="I15" s="288"/>
      <c r="J15" s="288"/>
      <c r="K15" s="53"/>
    </row>
    <row r="16" spans="1:11" s="39" customFormat="1" ht="12.75" customHeight="1" thickBot="1">
      <c r="A16" s="277" t="s">
        <v>110</v>
      </c>
      <c r="B16" s="278"/>
      <c r="C16" s="278"/>
      <c r="D16" s="278"/>
      <c r="E16" s="278"/>
      <c r="F16" s="45">
        <f>F11+F12+F13+F14+F15</f>
        <v>123610</v>
      </c>
      <c r="G16" s="45">
        <f>G11+G12+G13+G14+G15</f>
        <v>0</v>
      </c>
      <c r="H16" s="279"/>
      <c r="I16" s="280"/>
      <c r="J16" s="280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112">
        <v>1</v>
      </c>
      <c r="B18" s="94" t="s">
        <v>20</v>
      </c>
      <c r="C18" s="94" t="s">
        <v>155</v>
      </c>
      <c r="D18" s="87" t="s">
        <v>156</v>
      </c>
      <c r="E18" s="87"/>
      <c r="F18" s="88">
        <v>250000</v>
      </c>
      <c r="G18" s="194"/>
      <c r="H18" s="69"/>
      <c r="I18" s="87"/>
      <c r="J18" s="246" t="s">
        <v>3</v>
      </c>
      <c r="K18" s="234"/>
    </row>
    <row r="19" spans="1:11" ht="12.75">
      <c r="A19" s="29">
        <v>2</v>
      </c>
      <c r="B19" s="22" t="s">
        <v>20</v>
      </c>
      <c r="C19" s="30" t="s">
        <v>136</v>
      </c>
      <c r="D19" s="2">
        <v>691</v>
      </c>
      <c r="E19" s="2"/>
      <c r="F19" s="64">
        <f>D19*95</f>
        <v>65645</v>
      </c>
      <c r="G19" s="187"/>
      <c r="H19" s="66"/>
      <c r="I19" s="129"/>
      <c r="J19" s="245" t="s">
        <v>3</v>
      </c>
      <c r="K19" s="249"/>
    </row>
    <row r="20" spans="1:11" ht="12.75">
      <c r="A20" s="29">
        <v>3</v>
      </c>
      <c r="B20" s="22" t="s">
        <v>20</v>
      </c>
      <c r="C20" s="22" t="s">
        <v>19</v>
      </c>
      <c r="D20" s="2"/>
      <c r="E20" s="2"/>
      <c r="F20" s="3">
        <v>20000</v>
      </c>
      <c r="G20" s="187"/>
      <c r="H20" s="66"/>
      <c r="I20" s="2"/>
      <c r="J20" s="245" t="s">
        <v>4</v>
      </c>
      <c r="K20" s="32"/>
    </row>
    <row r="21" spans="1:11" ht="12.75">
      <c r="A21" s="29">
        <v>4</v>
      </c>
      <c r="B21" s="22"/>
      <c r="C21" s="22"/>
      <c r="D21" s="2"/>
      <c r="E21" s="2"/>
      <c r="F21" s="3"/>
      <c r="G21" s="187"/>
      <c r="H21" s="66"/>
      <c r="I21" s="2"/>
      <c r="J21" s="245"/>
      <c r="K21" s="178"/>
    </row>
    <row r="22" spans="1:11" ht="12.75">
      <c r="A22" s="29">
        <v>5</v>
      </c>
      <c r="B22" s="170"/>
      <c r="C22" s="170"/>
      <c r="D22" s="148"/>
      <c r="E22" s="148"/>
      <c r="F22" s="145"/>
      <c r="G22" s="188"/>
      <c r="H22" s="148"/>
      <c r="I22" s="176"/>
      <c r="J22" s="175"/>
      <c r="K22" s="178"/>
    </row>
    <row r="23" spans="1:11" ht="12.75">
      <c r="A23" s="23">
        <v>6</v>
      </c>
      <c r="B23" s="151"/>
      <c r="C23" s="151"/>
      <c r="D23" s="92"/>
      <c r="E23" s="92"/>
      <c r="F23" s="161"/>
      <c r="G23" s="192"/>
      <c r="H23" s="148"/>
      <c r="I23" s="92"/>
      <c r="J23" s="152"/>
      <c r="K23" s="179"/>
    </row>
    <row r="24" spans="1:11" ht="12.75">
      <c r="A24" s="28">
        <v>7</v>
      </c>
      <c r="B24" s="168"/>
      <c r="C24" s="144"/>
      <c r="D24" s="152"/>
      <c r="E24" s="92"/>
      <c r="F24" s="153"/>
      <c r="G24" s="192"/>
      <c r="H24" s="92"/>
      <c r="I24" s="92"/>
      <c r="J24" s="152"/>
      <c r="K24" s="179"/>
    </row>
    <row r="25" spans="1:11" ht="12.75">
      <c r="A25" s="28">
        <v>8</v>
      </c>
      <c r="B25" s="146"/>
      <c r="C25" s="167"/>
      <c r="D25" s="147"/>
      <c r="E25" s="148"/>
      <c r="F25" s="149"/>
      <c r="G25" s="188"/>
      <c r="H25" s="148"/>
      <c r="I25" s="148"/>
      <c r="J25" s="152"/>
      <c r="K25" s="179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3" t="s">
        <v>114</v>
      </c>
      <c r="B36" s="274"/>
      <c r="C36" s="274"/>
      <c r="D36" s="274"/>
      <c r="E36" s="274"/>
      <c r="F36" s="44">
        <f>SUM(F18:F34)</f>
        <v>335645</v>
      </c>
      <c r="G36" s="44">
        <f>SUM(G18:G34)</f>
        <v>0</v>
      </c>
      <c r="H36" s="315"/>
      <c r="I36" s="316"/>
      <c r="J36" s="316"/>
      <c r="K36" s="91"/>
    </row>
    <row r="37" spans="1:11" s="14" customFormat="1" ht="13.5" customHeight="1">
      <c r="A37" s="109"/>
      <c r="B37" s="261" t="s">
        <v>4</v>
      </c>
      <c r="C37" s="262"/>
      <c r="D37" s="263"/>
      <c r="E37" s="264"/>
      <c r="F37" s="42">
        <f>F20</f>
        <v>20000</v>
      </c>
      <c r="G37" s="42">
        <f>G21</f>
        <v>0</v>
      </c>
      <c r="H37" s="313"/>
      <c r="I37" s="314"/>
      <c r="J37" s="314"/>
      <c r="K37" s="55"/>
    </row>
    <row r="38" spans="1:11" s="14" customFormat="1" ht="13.5" customHeight="1">
      <c r="A38" s="109"/>
      <c r="B38" s="281" t="s">
        <v>3</v>
      </c>
      <c r="C38" s="281"/>
      <c r="D38" s="282"/>
      <c r="E38" s="282"/>
      <c r="F38" s="42">
        <f>F36-F37</f>
        <v>315645</v>
      </c>
      <c r="G38" s="42">
        <f>G36-G37</f>
        <v>0</v>
      </c>
      <c r="H38" s="317"/>
      <c r="I38" s="318"/>
      <c r="J38" s="318"/>
      <c r="K38" s="35"/>
    </row>
    <row r="39" spans="1:11" s="14" customFormat="1" ht="13.5" customHeight="1" thickBot="1">
      <c r="A39" s="269" t="s">
        <v>121</v>
      </c>
      <c r="B39" s="270"/>
      <c r="C39" s="270"/>
      <c r="D39" s="270"/>
      <c r="E39" s="270"/>
      <c r="F39" s="46">
        <f>F16-F36</f>
        <v>-212035</v>
      </c>
      <c r="G39" s="46">
        <f>G16-G36</f>
        <v>0</v>
      </c>
      <c r="H39" s="279"/>
      <c r="I39" s="280"/>
      <c r="J39" s="280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88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  <mergeCell ref="A9:K9"/>
    <mergeCell ref="A11:E11"/>
    <mergeCell ref="I6:I7"/>
    <mergeCell ref="E6:E7"/>
    <mergeCell ref="G6:G7"/>
    <mergeCell ref="H11:K11"/>
    <mergeCell ref="H39:J39"/>
    <mergeCell ref="B37:E37"/>
    <mergeCell ref="H37:J37"/>
    <mergeCell ref="B38:E38"/>
    <mergeCell ref="H12:J12"/>
    <mergeCell ref="A12:E12"/>
    <mergeCell ref="H38:J38"/>
    <mergeCell ref="A39:E39"/>
    <mergeCell ref="A16:E16"/>
    <mergeCell ref="H16:J16"/>
    <mergeCell ref="H36:J36"/>
    <mergeCell ref="A36:E36"/>
    <mergeCell ref="A13:E13"/>
    <mergeCell ref="H13:J13"/>
    <mergeCell ref="H15:J15"/>
    <mergeCell ref="A15:E15"/>
    <mergeCell ref="A14:E14"/>
    <mergeCell ref="H14:J14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A1" sqref="A1:K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182</v>
      </c>
      <c r="I2" s="10"/>
      <c r="J2" s="10"/>
      <c r="K2" s="10"/>
    </row>
    <row r="3" spans="1:12" ht="12.75" customHeight="1">
      <c r="A3" s="305" t="s">
        <v>145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8"/>
    </row>
    <row r="4" spans="1:11" ht="12.75" customHeight="1">
      <c r="A4" s="305" t="s">
        <v>133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7" t="s">
        <v>9</v>
      </c>
      <c r="B6" s="291" t="s">
        <v>0</v>
      </c>
      <c r="C6" s="291" t="s">
        <v>1</v>
      </c>
      <c r="D6" s="291" t="s">
        <v>10</v>
      </c>
      <c r="E6" s="291" t="s">
        <v>11</v>
      </c>
      <c r="F6" s="291" t="s">
        <v>122</v>
      </c>
      <c r="G6" s="309" t="s">
        <v>12</v>
      </c>
      <c r="H6" s="291" t="s">
        <v>13</v>
      </c>
      <c r="I6" s="291" t="s">
        <v>14</v>
      </c>
      <c r="J6" s="291" t="s">
        <v>15</v>
      </c>
      <c r="K6" s="311" t="s">
        <v>2</v>
      </c>
    </row>
    <row r="7" spans="1:11" ht="13.5" thickBot="1">
      <c r="A7" s="308"/>
      <c r="B7" s="292"/>
      <c r="C7" s="292"/>
      <c r="D7" s="292"/>
      <c r="E7" s="292"/>
      <c r="F7" s="292"/>
      <c r="G7" s="310"/>
      <c r="H7" s="292"/>
      <c r="I7" s="292"/>
      <c r="J7" s="292"/>
      <c r="K7" s="312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3" t="s">
        <v>47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s="14" customFormat="1" ht="12.75" customHeight="1" thickBot="1">
      <c r="A10" s="15"/>
      <c r="B10" s="16"/>
      <c r="C10" s="16" t="s">
        <v>16</v>
      </c>
      <c r="D10" s="17">
        <v>13611.2</v>
      </c>
      <c r="E10" s="18" t="s">
        <v>6</v>
      </c>
      <c r="F10" s="19"/>
      <c r="G10" s="127"/>
      <c r="H10" s="11" t="s">
        <v>8</v>
      </c>
      <c r="I10" s="12">
        <v>2</v>
      </c>
      <c r="J10" s="13" t="s">
        <v>7</v>
      </c>
      <c r="K10" s="20"/>
    </row>
    <row r="11" spans="1:11" s="14" customFormat="1" ht="13.5" customHeight="1">
      <c r="A11" s="273" t="s">
        <v>134</v>
      </c>
      <c r="B11" s="274"/>
      <c r="C11" s="274"/>
      <c r="D11" s="274"/>
      <c r="E11" s="274"/>
      <c r="F11" s="44">
        <v>-80000</v>
      </c>
      <c r="G11" s="44">
        <v>0</v>
      </c>
      <c r="H11" s="319"/>
      <c r="I11" s="316"/>
      <c r="J11" s="316"/>
      <c r="K11" s="320"/>
    </row>
    <row r="12" spans="1:11" s="14" customFormat="1" ht="13.5" customHeight="1">
      <c r="A12" s="283" t="s">
        <v>26</v>
      </c>
      <c r="B12" s="284"/>
      <c r="C12" s="284"/>
      <c r="D12" s="284"/>
      <c r="E12" s="284"/>
      <c r="F12" s="41">
        <f>D10*I10*12</f>
        <v>326668.80000000005</v>
      </c>
      <c r="G12" s="229">
        <v>0</v>
      </c>
      <c r="H12" s="287"/>
      <c r="I12" s="288"/>
      <c r="J12" s="288"/>
      <c r="K12" s="53"/>
    </row>
    <row r="13" spans="1:11" s="14" customFormat="1" ht="13.5" customHeight="1">
      <c r="A13" s="283" t="s">
        <v>32</v>
      </c>
      <c r="B13" s="284"/>
      <c r="C13" s="284"/>
      <c r="D13" s="284"/>
      <c r="E13" s="284"/>
      <c r="F13" s="41">
        <f>-(D10*12*0)</f>
        <v>0</v>
      </c>
      <c r="G13" s="41">
        <v>0</v>
      </c>
      <c r="H13" s="287"/>
      <c r="I13" s="288"/>
      <c r="J13" s="288"/>
      <c r="K13" s="53"/>
    </row>
    <row r="14" spans="1:11" s="40" customFormat="1" ht="12.75" customHeight="1">
      <c r="A14" s="285" t="s">
        <v>36</v>
      </c>
      <c r="B14" s="286"/>
      <c r="C14" s="286"/>
      <c r="D14" s="286"/>
      <c r="E14" s="286"/>
      <c r="F14" s="41">
        <v>0</v>
      </c>
      <c r="G14" s="41">
        <v>0</v>
      </c>
      <c r="H14" s="287"/>
      <c r="I14" s="288"/>
      <c r="J14" s="288"/>
      <c r="K14" s="53"/>
    </row>
    <row r="15" spans="1:11" s="14" customFormat="1" ht="13.5" customHeight="1">
      <c r="A15" s="283" t="s">
        <v>77</v>
      </c>
      <c r="B15" s="284"/>
      <c r="C15" s="284"/>
      <c r="D15" s="284"/>
      <c r="E15" s="284"/>
      <c r="F15" s="41">
        <v>0</v>
      </c>
      <c r="G15" s="41">
        <v>0</v>
      </c>
      <c r="H15" s="287"/>
      <c r="I15" s="288"/>
      <c r="J15" s="288"/>
      <c r="K15" s="53"/>
    </row>
    <row r="16" spans="1:11" s="39" customFormat="1" ht="12.75" customHeight="1" thickBot="1">
      <c r="A16" s="277" t="s">
        <v>110</v>
      </c>
      <c r="B16" s="278"/>
      <c r="C16" s="278"/>
      <c r="D16" s="278"/>
      <c r="E16" s="278"/>
      <c r="F16" s="45">
        <f>F11+F12+F13+F14+F15</f>
        <v>246668.80000000005</v>
      </c>
      <c r="G16" s="45">
        <v>0</v>
      </c>
      <c r="H16" s="279"/>
      <c r="I16" s="280"/>
      <c r="J16" s="280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112">
        <v>1</v>
      </c>
      <c r="B18" s="94" t="s">
        <v>139</v>
      </c>
      <c r="C18" s="94" t="s">
        <v>140</v>
      </c>
      <c r="D18" s="89">
        <v>4</v>
      </c>
      <c r="E18" s="89"/>
      <c r="F18" s="95">
        <v>200000</v>
      </c>
      <c r="G18" s="191"/>
      <c r="H18" s="86"/>
      <c r="I18" s="87"/>
      <c r="J18" s="86" t="s">
        <v>3</v>
      </c>
      <c r="K18" s="250" t="s">
        <v>159</v>
      </c>
    </row>
    <row r="19" spans="1:11" ht="12.75">
      <c r="A19" s="29">
        <v>2</v>
      </c>
      <c r="B19" s="30" t="s">
        <v>168</v>
      </c>
      <c r="C19" s="30" t="s">
        <v>162</v>
      </c>
      <c r="D19" s="66">
        <v>120</v>
      </c>
      <c r="E19" s="51"/>
      <c r="F19" s="64">
        <f>D19*35</f>
        <v>4200</v>
      </c>
      <c r="G19" s="187"/>
      <c r="H19" s="4"/>
      <c r="I19" s="2"/>
      <c r="J19" s="129" t="s">
        <v>3</v>
      </c>
      <c r="K19" s="32"/>
    </row>
    <row r="20" spans="1:11" ht="12.75">
      <c r="A20" s="29">
        <v>3</v>
      </c>
      <c r="B20" s="22" t="s">
        <v>137</v>
      </c>
      <c r="C20" s="30" t="s">
        <v>136</v>
      </c>
      <c r="D20" s="2">
        <v>116</v>
      </c>
      <c r="E20" s="2"/>
      <c r="F20" s="64">
        <f>D20*95</f>
        <v>11020</v>
      </c>
      <c r="G20" s="187"/>
      <c r="H20" s="66"/>
      <c r="I20" s="129"/>
      <c r="J20" s="245" t="s">
        <v>3</v>
      </c>
      <c r="K20" s="178"/>
    </row>
    <row r="21" spans="1:11" ht="12.75">
      <c r="A21" s="29">
        <v>4</v>
      </c>
      <c r="B21" s="22" t="s">
        <v>138</v>
      </c>
      <c r="C21" s="30" t="s">
        <v>136</v>
      </c>
      <c r="D21" s="2">
        <v>114</v>
      </c>
      <c r="E21" s="2"/>
      <c r="F21" s="64">
        <f>D21*95</f>
        <v>10830</v>
      </c>
      <c r="G21" s="187"/>
      <c r="H21" s="66"/>
      <c r="I21" s="129"/>
      <c r="J21" s="245" t="s">
        <v>3</v>
      </c>
      <c r="K21" s="178"/>
    </row>
    <row r="22" spans="1:11" ht="12.75">
      <c r="A22" s="29">
        <v>5</v>
      </c>
      <c r="B22" s="22" t="s">
        <v>169</v>
      </c>
      <c r="C22" s="30" t="s">
        <v>136</v>
      </c>
      <c r="D22" s="2">
        <v>115</v>
      </c>
      <c r="E22" s="2"/>
      <c r="F22" s="64">
        <f>D22*95</f>
        <v>10925</v>
      </c>
      <c r="G22" s="187"/>
      <c r="H22" s="66"/>
      <c r="I22" s="129"/>
      <c r="J22" s="245" t="s">
        <v>3</v>
      </c>
      <c r="K22" s="180"/>
    </row>
    <row r="23" spans="1:11" s="121" customFormat="1" ht="12.75">
      <c r="A23" s="120">
        <v>6</v>
      </c>
      <c r="B23" s="22" t="s">
        <v>143</v>
      </c>
      <c r="C23" s="30" t="s">
        <v>136</v>
      </c>
      <c r="D23" s="2">
        <v>114</v>
      </c>
      <c r="E23" s="2"/>
      <c r="F23" s="64">
        <f>D23*95</f>
        <v>10830</v>
      </c>
      <c r="G23" s="187"/>
      <c r="H23" s="66"/>
      <c r="I23" s="129"/>
      <c r="J23" s="245" t="s">
        <v>3</v>
      </c>
      <c r="K23" s="181"/>
    </row>
    <row r="24" spans="1:11" ht="12.75">
      <c r="A24" s="28">
        <v>7</v>
      </c>
      <c r="B24" s="22" t="s">
        <v>57</v>
      </c>
      <c r="C24" s="22" t="s">
        <v>19</v>
      </c>
      <c r="D24" s="2"/>
      <c r="E24" s="2"/>
      <c r="F24" s="3">
        <v>20000</v>
      </c>
      <c r="G24" s="187"/>
      <c r="H24" s="66"/>
      <c r="I24" s="2"/>
      <c r="J24" s="245" t="s">
        <v>4</v>
      </c>
      <c r="K24" s="179"/>
    </row>
    <row r="25" spans="1:11" ht="12.75">
      <c r="A25" s="28">
        <v>8</v>
      </c>
      <c r="B25" s="170"/>
      <c r="C25" s="167"/>
      <c r="D25" s="147"/>
      <c r="E25" s="148"/>
      <c r="F25" s="149"/>
      <c r="G25" s="188"/>
      <c r="H25" s="148"/>
      <c r="I25" s="148"/>
      <c r="J25" s="152"/>
      <c r="K25" s="179"/>
    </row>
    <row r="26" spans="1:11" ht="12.75">
      <c r="A26" s="28">
        <v>9</v>
      </c>
      <c r="B26" s="22"/>
      <c r="C26" s="22"/>
      <c r="D26" s="2"/>
      <c r="E26" s="2"/>
      <c r="F26" s="3"/>
      <c r="G26" s="187"/>
      <c r="H26" s="66"/>
      <c r="I26" s="2"/>
      <c r="J26" s="245"/>
      <c r="K26" s="179"/>
    </row>
    <row r="27" spans="1:11" ht="12.75">
      <c r="A27" s="28">
        <v>10</v>
      </c>
      <c r="B27" s="146"/>
      <c r="C27" s="167"/>
      <c r="D27" s="147"/>
      <c r="E27" s="148"/>
      <c r="F27" s="149"/>
      <c r="G27" s="188"/>
      <c r="H27" s="148"/>
      <c r="I27" s="148"/>
      <c r="J27" s="147"/>
      <c r="K27" s="179"/>
    </row>
    <row r="28" spans="1:11" ht="12.75">
      <c r="A28" s="28">
        <v>11</v>
      </c>
      <c r="B28" s="146"/>
      <c r="C28" s="167"/>
      <c r="D28" s="147"/>
      <c r="E28" s="148"/>
      <c r="F28" s="149"/>
      <c r="G28" s="145"/>
      <c r="H28" s="148"/>
      <c r="I28" s="148"/>
      <c r="J28" s="147"/>
      <c r="K28" s="179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3" t="s">
        <v>114</v>
      </c>
      <c r="B36" s="274"/>
      <c r="C36" s="274"/>
      <c r="D36" s="274"/>
      <c r="E36" s="274"/>
      <c r="F36" s="44">
        <f>SUM(F18:F34)</f>
        <v>267805</v>
      </c>
      <c r="G36" s="44">
        <f>SUM(G18:G34)</f>
        <v>0</v>
      </c>
      <c r="H36" s="315"/>
      <c r="I36" s="316"/>
      <c r="J36" s="316"/>
      <c r="K36" s="91"/>
    </row>
    <row r="37" spans="1:11" s="14" customFormat="1" ht="13.5" customHeight="1">
      <c r="A37" s="109"/>
      <c r="B37" s="261" t="s">
        <v>4</v>
      </c>
      <c r="C37" s="262"/>
      <c r="D37" s="263"/>
      <c r="E37" s="264"/>
      <c r="F37" s="42">
        <f>F24</f>
        <v>20000</v>
      </c>
      <c r="G37" s="42">
        <f>G20</f>
        <v>0</v>
      </c>
      <c r="H37" s="313"/>
      <c r="I37" s="314"/>
      <c r="J37" s="314"/>
      <c r="K37" s="55"/>
    </row>
    <row r="38" spans="1:11" s="14" customFormat="1" ht="13.5" customHeight="1">
      <c r="A38" s="109"/>
      <c r="B38" s="281" t="s">
        <v>3</v>
      </c>
      <c r="C38" s="281"/>
      <c r="D38" s="282"/>
      <c r="E38" s="282"/>
      <c r="F38" s="42">
        <f>F36-F37</f>
        <v>247805</v>
      </c>
      <c r="G38" s="42">
        <f>G36-G37</f>
        <v>0</v>
      </c>
      <c r="H38" s="317"/>
      <c r="I38" s="318"/>
      <c r="J38" s="318"/>
      <c r="K38" s="35"/>
    </row>
    <row r="39" spans="1:11" s="14" customFormat="1" ht="13.5" customHeight="1" thickBot="1">
      <c r="A39" s="269" t="s">
        <v>121</v>
      </c>
      <c r="B39" s="270"/>
      <c r="C39" s="270"/>
      <c r="D39" s="270"/>
      <c r="E39" s="270"/>
      <c r="F39" s="46">
        <f>F16-F36</f>
        <v>-21136.199999999953</v>
      </c>
      <c r="G39" s="46">
        <f>G16-G36</f>
        <v>0</v>
      </c>
      <c r="H39" s="279"/>
      <c r="I39" s="280"/>
      <c r="J39" s="280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89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  <mergeCell ref="A9:K9"/>
    <mergeCell ref="A11:E11"/>
    <mergeCell ref="I6:I7"/>
    <mergeCell ref="E6:E7"/>
    <mergeCell ref="G6:G7"/>
    <mergeCell ref="H11:K11"/>
    <mergeCell ref="H39:J39"/>
    <mergeCell ref="B37:E37"/>
    <mergeCell ref="H37:J37"/>
    <mergeCell ref="B38:E38"/>
    <mergeCell ref="H12:J12"/>
    <mergeCell ref="A12:E12"/>
    <mergeCell ref="H38:J38"/>
    <mergeCell ref="A39:E39"/>
    <mergeCell ref="A16:E16"/>
    <mergeCell ref="H16:J16"/>
    <mergeCell ref="H36:J36"/>
    <mergeCell ref="A36:E36"/>
    <mergeCell ref="A13:E13"/>
    <mergeCell ref="H13:J13"/>
    <mergeCell ref="H15:J15"/>
    <mergeCell ref="A15:E15"/>
    <mergeCell ref="A14:E14"/>
    <mergeCell ref="H14:J14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techniczny_nowy</dc:creator>
  <cp:keywords/>
  <dc:description/>
  <cp:lastModifiedBy>Jacek Zarychta</cp:lastModifiedBy>
  <cp:lastPrinted>2019-11-19T08:48:37Z</cp:lastPrinted>
  <dcterms:created xsi:type="dcterms:W3CDTF">2010-10-22T05:56:20Z</dcterms:created>
  <dcterms:modified xsi:type="dcterms:W3CDTF">2019-11-19T10:05:16Z</dcterms:modified>
  <cp:category/>
  <cp:version/>
  <cp:contentType/>
  <cp:contentStatus/>
</cp:coreProperties>
</file>