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4670" windowHeight="3720" activeTab="0"/>
  </bookViews>
  <sheets>
    <sheet name="Zadłużenie na 31.12.2015r." sheetId="1" r:id="rId1"/>
    <sheet name="Zadłużenie na 30.09.2015r." sheetId="2" r:id="rId2"/>
    <sheet name="Zadłużenia na 30.06.2015r." sheetId="3" r:id="rId3"/>
    <sheet name="Zadłużenia na 31.03.2015" sheetId="4" r:id="rId4"/>
    <sheet name="Zadłużenia na 31.12.2014" sheetId="5" r:id="rId5"/>
  </sheets>
  <definedNames/>
  <calcPr fullCalcOnLoad="1"/>
</workbook>
</file>

<file path=xl/sharedStrings.xml><?xml version="1.0" encoding="utf-8"?>
<sst xmlns="http://schemas.openxmlformats.org/spreadsheetml/2006/main" count="823" uniqueCount="80">
  <si>
    <t>NIERUCHOMOŚĆ  01</t>
  </si>
  <si>
    <t>BUDYNEK</t>
  </si>
  <si>
    <t xml:space="preserve">CZYNSZ </t>
  </si>
  <si>
    <t>ODSETKI</t>
  </si>
  <si>
    <t xml:space="preserve">SPORNE </t>
  </si>
  <si>
    <t xml:space="preserve">ZASĄDZONE </t>
  </si>
  <si>
    <t xml:space="preserve">OGÓŁEM </t>
  </si>
  <si>
    <t>BIEŻĄCY</t>
  </si>
  <si>
    <t>ZADŁUŻENIE</t>
  </si>
  <si>
    <t>SZEGEDYŃSKA     1</t>
  </si>
  <si>
    <t>SZEGEDYŃSKA     5</t>
  </si>
  <si>
    <t>SZEGEDYŃSKA     5A</t>
  </si>
  <si>
    <t>WRZECIONO         52</t>
  </si>
  <si>
    <t>WRZECIONO         54A</t>
  </si>
  <si>
    <t>SZUBIŃSKA           6</t>
  </si>
  <si>
    <t>GARAŻE</t>
  </si>
  <si>
    <t>RAZEM:</t>
  </si>
  <si>
    <t>NIERUCHOMOŚĆ  02</t>
  </si>
  <si>
    <t>SZEGEDYŃSKA     4</t>
  </si>
  <si>
    <t>SZEGEDYŃSKA     8</t>
  </si>
  <si>
    <t>WRZECIONO         50</t>
  </si>
  <si>
    <t>NIERUCHOMOŚĆ  03</t>
  </si>
  <si>
    <t>SZEGEDYŃSKA     10</t>
  </si>
  <si>
    <t>NIERUCHOMOŚĆ  04</t>
  </si>
  <si>
    <t>WRZECIONO          6</t>
  </si>
  <si>
    <t>WRZECIONO          8</t>
  </si>
  <si>
    <t>WRZECIONO          8A</t>
  </si>
  <si>
    <t>WRZECIONO        10</t>
  </si>
  <si>
    <t>NIERUCHOMOŚĆ  05</t>
  </si>
  <si>
    <t>WRZECIONO 12 C-W</t>
  </si>
  <si>
    <t>NIERUCHOMOŚĆ  06</t>
  </si>
  <si>
    <t>WRZECIONO         59</t>
  </si>
  <si>
    <t>WRZECIONO         59A</t>
  </si>
  <si>
    <t>WRZECIONO         59C</t>
  </si>
  <si>
    <t>WRZECIONO         59B</t>
  </si>
  <si>
    <t>WRZECIONO         57B</t>
  </si>
  <si>
    <t>NIERUCHOMOŚĆ  07</t>
  </si>
  <si>
    <t>PRZY AGORZE      3</t>
  </si>
  <si>
    <t>NIERUCHOMOŚĆ  08</t>
  </si>
  <si>
    <t>WRZECIONO         55</t>
  </si>
  <si>
    <t>WRZECIONO         55A</t>
  </si>
  <si>
    <t>WRZECIONO         57</t>
  </si>
  <si>
    <t>WRZECIONO         57A</t>
  </si>
  <si>
    <t>MARYMONCKA   137/139</t>
  </si>
  <si>
    <t>NIERUCHOMOŚĆ  09</t>
  </si>
  <si>
    <t>MARYMONCKA   129</t>
  </si>
  <si>
    <t>MARYMONCKA   131</t>
  </si>
  <si>
    <t>NIERUCHOMOŚĆ  18</t>
  </si>
  <si>
    <t>WRZECIONO        12</t>
  </si>
  <si>
    <t>BIEŻĄCE</t>
  </si>
  <si>
    <t>SPORNE</t>
  </si>
  <si>
    <t>ZASĄDZONE</t>
  </si>
  <si>
    <t>BEZ ODSETEK</t>
  </si>
  <si>
    <t>RAZEM :</t>
  </si>
  <si>
    <t xml:space="preserve">                                                                   ZALEGŁOŚCI NA DZIEŃ 31.12.2014r.</t>
  </si>
  <si>
    <t>DOT. WRZECIONO 52 : W ZADŁUŻENIU  ZNAJDUJĄ SIĘ 2 LOKALE PO EKSMISJI NA KWOTĘ : 104 208,38 ZŁ.</t>
  </si>
  <si>
    <t>DOT.WRZECIONO 8A : W ZADŁUŻENIU  ZNAJDUJE SIĘ 1 LOKAL PO EKSMISJI NA KWOTĘ : 60 997,24 ZŁ.</t>
  </si>
  <si>
    <t>DOT.PRZY AGORZE 3 : W ZADŁUŻENIU  ZNAJDUJE SIĘ 1 LOKAL PO EKSMISJI NA KWOTĘ : 71 055,84 ZŁ.</t>
  </si>
  <si>
    <t>POW. UŻYTK.</t>
  </si>
  <si>
    <t>M2</t>
  </si>
  <si>
    <t>POW.UŻYTK.M2 OGÓŁEM:</t>
  </si>
  <si>
    <t>DOT. WRZECIONO 52 : W ZADŁUŻENIU  ZNAJDUJĄ SIĘ 2 LOKALE PO EKSMISJI NA KWOTĘ : 104 001,16 ZŁ.</t>
  </si>
  <si>
    <t>DOT.WRZECIONO 8A : W ZADŁUŻENIU  ZNAJDUJE SIĘ 1 LOKAL PO EKSMISJI NA KWOTĘ : 61 515,99,24 ZŁ.</t>
  </si>
  <si>
    <t>DOT.PRZY AGORZE 3 : W ZADŁUŻENIU  ZNAJDUJE SIĘ 1 LOKAL PO EKSMISJI NA KWOTĘ : 71 450,01 ZŁ.</t>
  </si>
  <si>
    <t xml:space="preserve">                                                                   ZALEGŁOŚCI NA DZIEŃ 31.03.2015r.</t>
  </si>
  <si>
    <t>DOT. WRZECIONO 52 : W ZADŁUŻENIU  ZNAJDUJĄ SIĘ 2 LOKALE PO EKSMISJI NA KWOTĘ : 104 152,73 ZŁ.</t>
  </si>
  <si>
    <t>DOT.WRZECIONO 8A : W ZADŁUŻENIU  ZNAJDUJE SIĘ 1 LOKAL PO EKSMISJI NA KWOTĘ : 62 044,89 ZŁ.</t>
  </si>
  <si>
    <t>DOT.PRZY AGORZE 3 : W ZADŁUŻENIU  ZNAJDUJE SIĘ 1 LOKAL PO EKSMISJI NA KWOTĘ : 71 852,11 ZŁ.</t>
  </si>
  <si>
    <t>W ZADŁUŻENIU  ZNAJDUJE SIĘ 1 LOKAL PO EKSMISJI NA KWOTĘ :  47 955,72 ZŁ.</t>
  </si>
  <si>
    <t xml:space="preserve">                                              ZADŁUŻENIA W PODZIALE NA NIERUCHOMOŚCI NA DZIEŃ 30.06.2015r.</t>
  </si>
  <si>
    <t xml:space="preserve">                                              ZADŁUŻENIA W PODZIALE NA NIERUCHOMOŚCI NA DZIEŃ 30.09.2015r.</t>
  </si>
  <si>
    <t>DOT.PRZY AGORZE 3 : W ZADŁUŻENIU  ZNAJDUJE SIĘ 1 LOKAL PO EKSMISJI NA KWOTĘ : 72 235,11 PLN</t>
  </si>
  <si>
    <t>W ZADŁUŻENIU  ZNAJDUJE SIĘ 1 LOKAL PO LICYTACJI NA KWOTĘ :  48 339,51 PLN</t>
  </si>
  <si>
    <t>DOT. WRZECIONO 52 : W ZADŁUŻENIU  ZNAJDUJĄ SIĘ 2 LOKALE PO EKSMISJI NA KWOTĘ : 103 729,54 PLN</t>
  </si>
  <si>
    <t>DOT.WRZECIONO 8A : W ZADŁUŻENIU  ZNAJDUJE SIĘ 1 LOKAL PO EKSMISJI NA KWOTĘ : 62 611,69 PLN</t>
  </si>
  <si>
    <t>DOT.WRZECIONO 8A : W ZADŁUŻENIU  ZNAJDUJE SIĘ 1 LOKAL PO EKSMISJI NA KWOTĘ : 82 089,48 PLN</t>
  </si>
  <si>
    <t>DOT.PRZY AGORZE 3 : W ZADŁUŻENIU  ZNAJDUJE SIĘ 1 LOKAL PO EKSMISJI NA KWOTĘ : 76 242,90 PLN</t>
  </si>
  <si>
    <t>W ZADŁUŻENIU  ZNAJDUJE SIĘ 1 LOKAL PO LICYTACJI NA KWOTĘ :  48 137,06 PLN</t>
  </si>
  <si>
    <t>DOT. WRZECIONO 52 : W ZADŁUŻENIU  ZNAJDUJĄ SIĘ 3 LOKALE PO EKSMISJI NA KWOTĘ : 111 460,49 PLN</t>
  </si>
  <si>
    <t xml:space="preserve">                                              ZADŁUŻENIA W PODZIALE NA NIERUCHOMOŚCI NA DZIEŃ 31.12.2015r.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</si>
</sst>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2"/>
      <name val="Book Antiqua"/>
      <family val="1"/>
    </font>
    <font>
      <sz val="12"/>
      <name val="Book Antiqua"/>
      <family val="1"/>
    </font>
    <font>
      <sz val="12"/>
      <color indexed="8"/>
      <name val="Book Antiqua"/>
      <family val="1"/>
    </font>
    <font>
      <b/>
      <sz val="10"/>
      <name val="Book Antiqua"/>
      <family val="1"/>
    </font>
    <font>
      <b/>
      <sz val="12"/>
      <color indexed="8"/>
      <name val="Book Antiqua"/>
      <family val="1"/>
    </font>
    <font>
      <b/>
      <u val="single"/>
      <sz val="12"/>
      <name val="Book Antiqua"/>
      <family val="1"/>
    </font>
    <font>
      <b/>
      <u val="single"/>
      <sz val="11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33" borderId="10" xfId="52" applyFont="1" applyFill="1" applyBorder="1">
      <alignment/>
      <protection/>
    </xf>
    <xf numFmtId="0" fontId="3" fillId="33" borderId="11" xfId="52" applyFont="1" applyFill="1" applyBorder="1">
      <alignment/>
      <protection/>
    </xf>
    <xf numFmtId="0" fontId="4" fillId="33" borderId="11" xfId="52" applyFont="1" applyFill="1" applyBorder="1">
      <alignment/>
      <protection/>
    </xf>
    <xf numFmtId="0" fontId="4" fillId="34" borderId="12" xfId="52" applyFont="1" applyFill="1" applyBorder="1">
      <alignment/>
      <protection/>
    </xf>
    <xf numFmtId="0" fontId="3" fillId="33" borderId="13" xfId="52" applyFont="1" applyFill="1" applyBorder="1">
      <alignment/>
      <protection/>
    </xf>
    <xf numFmtId="0" fontId="4" fillId="33" borderId="14" xfId="52" applyFont="1" applyFill="1" applyBorder="1">
      <alignment/>
      <protection/>
    </xf>
    <xf numFmtId="0" fontId="4" fillId="34" borderId="15" xfId="52" applyFont="1" applyFill="1" applyBorder="1">
      <alignment/>
      <protection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4" fillId="0" borderId="14" xfId="52" applyFont="1" applyBorder="1">
      <alignment/>
      <protection/>
    </xf>
    <xf numFmtId="0" fontId="4" fillId="0" borderId="0" xfId="52" applyFont="1" applyBorder="1">
      <alignment/>
      <protection/>
    </xf>
    <xf numFmtId="0" fontId="4" fillId="0" borderId="16" xfId="52" applyFont="1" applyBorder="1" applyAlignment="1">
      <alignment horizontal="center"/>
      <protection/>
    </xf>
    <xf numFmtId="0" fontId="4" fillId="0" borderId="11" xfId="52" applyFont="1" applyBorder="1" applyAlignment="1">
      <alignment horizontal="center"/>
      <protection/>
    </xf>
    <xf numFmtId="0" fontId="4" fillId="0" borderId="10" xfId="52" applyFont="1" applyBorder="1" applyAlignment="1">
      <alignment horizontal="center"/>
      <protection/>
    </xf>
    <xf numFmtId="0" fontId="4" fillId="0" borderId="17" xfId="52" applyFont="1" applyBorder="1" applyAlignment="1">
      <alignment horizontal="center"/>
      <protection/>
    </xf>
    <xf numFmtId="0" fontId="4" fillId="0" borderId="14" xfId="52" applyFont="1" applyBorder="1" applyAlignment="1">
      <alignment horizontal="center"/>
      <protection/>
    </xf>
    <xf numFmtId="0" fontId="4" fillId="0" borderId="13" xfId="52" applyFont="1" applyBorder="1" applyAlignment="1">
      <alignment horizontal="center"/>
      <protection/>
    </xf>
    <xf numFmtId="0" fontId="4" fillId="0" borderId="18" xfId="52" applyFont="1" applyBorder="1">
      <alignment/>
      <protection/>
    </xf>
    <xf numFmtId="4" fontId="4" fillId="0" borderId="18" xfId="52" applyNumberFormat="1" applyFont="1" applyFill="1" applyBorder="1" applyAlignment="1">
      <alignment horizontal="right"/>
      <protection/>
    </xf>
    <xf numFmtId="4" fontId="4" fillId="0" borderId="19" xfId="52" applyNumberFormat="1" applyFont="1" applyFill="1" applyBorder="1" applyAlignment="1">
      <alignment horizontal="right"/>
      <protection/>
    </xf>
    <xf numFmtId="2" fontId="4" fillId="0" borderId="19" xfId="52" applyNumberFormat="1" applyFont="1" applyFill="1" applyBorder="1" applyAlignment="1">
      <alignment/>
      <protection/>
    </xf>
    <xf numFmtId="4" fontId="4" fillId="0" borderId="17" xfId="52" applyNumberFormat="1" applyFont="1" applyBorder="1" applyAlignment="1">
      <alignment horizontal="right"/>
      <protection/>
    </xf>
    <xf numFmtId="4" fontId="4" fillId="0" borderId="19" xfId="52" applyNumberFormat="1" applyFont="1" applyFill="1" applyBorder="1" applyAlignment="1">
      <alignment/>
      <protection/>
    </xf>
    <xf numFmtId="4" fontId="4" fillId="0" borderId="18" xfId="52" applyNumberFormat="1" applyFont="1" applyBorder="1" applyAlignment="1">
      <alignment horizontal="right"/>
      <protection/>
    </xf>
    <xf numFmtId="164" fontId="4" fillId="0" borderId="18" xfId="44" applyNumberFormat="1" applyFont="1" applyFill="1" applyBorder="1" applyAlignment="1">
      <alignment horizontal="right"/>
    </xf>
    <xf numFmtId="0" fontId="4" fillId="0" borderId="18" xfId="52" applyFont="1" applyFill="1" applyBorder="1">
      <alignment/>
      <protection/>
    </xf>
    <xf numFmtId="4" fontId="4" fillId="0" borderId="18" xfId="52" applyNumberFormat="1" applyFont="1" applyFill="1" applyBorder="1" applyAlignment="1">
      <alignment/>
      <protection/>
    </xf>
    <xf numFmtId="0" fontId="4" fillId="0" borderId="17" xfId="52" applyFont="1" applyFill="1" applyBorder="1">
      <alignment/>
      <protection/>
    </xf>
    <xf numFmtId="2" fontId="4" fillId="0" borderId="14" xfId="52" applyNumberFormat="1" applyFont="1" applyFill="1" applyBorder="1" applyAlignment="1">
      <alignment horizontal="right"/>
      <protection/>
    </xf>
    <xf numFmtId="2" fontId="4" fillId="0" borderId="17" xfId="52" applyNumberFormat="1" applyFont="1" applyFill="1" applyBorder="1" applyAlignment="1">
      <alignment horizontal="right"/>
      <protection/>
    </xf>
    <xf numFmtId="2" fontId="4" fillId="0" borderId="17" xfId="52" applyNumberFormat="1" applyFont="1" applyFill="1" applyBorder="1" applyAlignment="1">
      <alignment/>
      <protection/>
    </xf>
    <xf numFmtId="2" fontId="4" fillId="0" borderId="17" xfId="52" applyNumberFormat="1" applyFont="1" applyBorder="1" applyAlignment="1">
      <alignment horizontal="right"/>
      <protection/>
    </xf>
    <xf numFmtId="0" fontId="4" fillId="33" borderId="18" xfId="52" applyFont="1" applyFill="1" applyBorder="1">
      <alignment/>
      <protection/>
    </xf>
    <xf numFmtId="4" fontId="4" fillId="33" borderId="20" xfId="52" applyNumberFormat="1" applyFont="1" applyFill="1" applyBorder="1" applyAlignment="1">
      <alignment horizontal="right"/>
      <protection/>
    </xf>
    <xf numFmtId="4" fontId="4" fillId="33" borderId="19" xfId="52" applyNumberFormat="1" applyFont="1" applyFill="1" applyBorder="1" applyAlignment="1">
      <alignment horizontal="right"/>
      <protection/>
    </xf>
    <xf numFmtId="164" fontId="4" fillId="33" borderId="19" xfId="44" applyNumberFormat="1" applyFont="1" applyFill="1" applyBorder="1" applyAlignment="1">
      <alignment horizontal="right"/>
    </xf>
    <xf numFmtId="4" fontId="4" fillId="33" borderId="18" xfId="52" applyNumberFormat="1" applyFont="1" applyFill="1" applyBorder="1">
      <alignment/>
      <protection/>
    </xf>
    <xf numFmtId="4" fontId="4" fillId="0" borderId="19" xfId="52" applyNumberFormat="1" applyFont="1" applyBorder="1" applyAlignment="1">
      <alignment horizontal="right"/>
      <protection/>
    </xf>
    <xf numFmtId="2" fontId="4" fillId="0" borderId="18" xfId="52" applyNumberFormat="1" applyFont="1" applyBorder="1">
      <alignment/>
      <protection/>
    </xf>
    <xf numFmtId="2" fontId="4" fillId="0" borderId="18" xfId="52" applyNumberFormat="1" applyFont="1" applyBorder="1" applyAlignment="1">
      <alignment horizontal="right"/>
      <protection/>
    </xf>
    <xf numFmtId="0" fontId="4" fillId="0" borderId="17" xfId="52" applyFont="1" applyBorder="1">
      <alignment/>
      <protection/>
    </xf>
    <xf numFmtId="4" fontId="4" fillId="0" borderId="14" xfId="52" applyNumberFormat="1" applyFont="1" applyBorder="1" applyAlignment="1">
      <alignment horizontal="right"/>
      <protection/>
    </xf>
    <xf numFmtId="4" fontId="4" fillId="0" borderId="13" xfId="52" applyNumberFormat="1" applyFont="1" applyBorder="1" applyAlignment="1">
      <alignment horizontal="right"/>
      <protection/>
    </xf>
    <xf numFmtId="4" fontId="4" fillId="33" borderId="18" xfId="52" applyNumberFormat="1" applyFont="1" applyFill="1" applyBorder="1" applyAlignment="1">
      <alignment horizontal="right"/>
      <protection/>
    </xf>
    <xf numFmtId="0" fontId="4" fillId="0" borderId="0" xfId="52" applyFont="1" applyFill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0" fontId="4" fillId="0" borderId="15" xfId="52" applyFont="1" applyBorder="1" applyAlignment="1">
      <alignment horizontal="center"/>
      <protection/>
    </xf>
    <xf numFmtId="4" fontId="4" fillId="34" borderId="18" xfId="52" applyNumberFormat="1" applyFont="1" applyFill="1" applyBorder="1" applyAlignment="1">
      <alignment horizontal="right"/>
      <protection/>
    </xf>
    <xf numFmtId="164" fontId="4" fillId="0" borderId="19" xfId="44" applyNumberFormat="1" applyFont="1" applyBorder="1" applyAlignment="1">
      <alignment/>
    </xf>
    <xf numFmtId="0" fontId="4" fillId="0" borderId="21" xfId="52" applyFont="1" applyBorder="1">
      <alignment/>
      <protection/>
    </xf>
    <xf numFmtId="4" fontId="4" fillId="0" borderId="21" xfId="52" applyNumberFormat="1" applyFont="1" applyBorder="1" applyAlignment="1">
      <alignment horizontal="right"/>
      <protection/>
    </xf>
    <xf numFmtId="4" fontId="4" fillId="0" borderId="0" xfId="52" applyNumberFormat="1" applyFont="1" applyBorder="1" applyAlignment="1">
      <alignment horizontal="right"/>
      <protection/>
    </xf>
    <xf numFmtId="2" fontId="4" fillId="0" borderId="14" xfId="52" applyNumberFormat="1" applyFont="1" applyBorder="1" applyAlignment="1">
      <alignment horizontal="right"/>
      <protection/>
    </xf>
    <xf numFmtId="164" fontId="4" fillId="33" borderId="19" xfId="44" applyNumberFormat="1" applyFont="1" applyFill="1" applyBorder="1" applyAlignment="1">
      <alignment/>
    </xf>
    <xf numFmtId="2" fontId="4" fillId="35" borderId="18" xfId="52" applyNumberFormat="1" applyFont="1" applyFill="1" applyBorder="1" applyAlignment="1">
      <alignment horizontal="right"/>
      <protection/>
    </xf>
    <xf numFmtId="2" fontId="4" fillId="34" borderId="18" xfId="52" applyNumberFormat="1" applyFont="1" applyFill="1" applyBorder="1" applyAlignment="1">
      <alignment horizontal="right"/>
      <protection/>
    </xf>
    <xf numFmtId="2" fontId="4" fillId="0" borderId="19" xfId="52" applyNumberFormat="1" applyFont="1" applyBorder="1" applyAlignment="1">
      <alignment horizontal="right"/>
      <protection/>
    </xf>
    <xf numFmtId="2" fontId="4" fillId="33" borderId="19" xfId="52" applyNumberFormat="1" applyFont="1" applyFill="1" applyBorder="1" applyAlignment="1">
      <alignment horizontal="right"/>
      <protection/>
    </xf>
    <xf numFmtId="0" fontId="4" fillId="35" borderId="0" xfId="52" applyFont="1" applyFill="1" applyBorder="1">
      <alignment/>
      <protection/>
    </xf>
    <xf numFmtId="4" fontId="4" fillId="35" borderId="0" xfId="52" applyNumberFormat="1" applyFont="1" applyFill="1" applyBorder="1" applyAlignment="1">
      <alignment horizontal="right"/>
      <protection/>
    </xf>
    <xf numFmtId="2" fontId="4" fillId="35" borderId="0" xfId="52" applyNumberFormat="1" applyFont="1" applyFill="1" applyBorder="1" applyAlignment="1">
      <alignment horizontal="right"/>
      <protection/>
    </xf>
    <xf numFmtId="164" fontId="4" fillId="0" borderId="18" xfId="44" applyNumberFormat="1" applyFont="1" applyBorder="1" applyAlignment="1">
      <alignment horizontal="right"/>
    </xf>
    <xf numFmtId="164" fontId="4" fillId="34" borderId="18" xfId="44" applyNumberFormat="1" applyFont="1" applyFill="1" applyBorder="1" applyAlignment="1">
      <alignment horizontal="right"/>
    </xf>
    <xf numFmtId="4" fontId="4" fillId="0" borderId="15" xfId="52" applyNumberFormat="1" applyFont="1" applyBorder="1" applyAlignment="1">
      <alignment horizontal="right"/>
      <protection/>
    </xf>
    <xf numFmtId="0" fontId="4" fillId="0" borderId="17" xfId="52" applyFont="1" applyBorder="1" applyAlignment="1">
      <alignment horizontal="left"/>
      <protection/>
    </xf>
    <xf numFmtId="4" fontId="4" fillId="0" borderId="0" xfId="52" applyNumberFormat="1" applyFont="1" applyFill="1" applyBorder="1" applyAlignment="1">
      <alignment horizontal="right"/>
      <protection/>
    </xf>
    <xf numFmtId="2" fontId="4" fillId="0" borderId="0" xfId="52" applyNumberFormat="1" applyFont="1" applyFill="1" applyBorder="1" applyAlignment="1">
      <alignment horizontal="right"/>
      <protection/>
    </xf>
    <xf numFmtId="4" fontId="4" fillId="0" borderId="22" xfId="52" applyNumberFormat="1" applyFont="1" applyBorder="1" applyAlignment="1">
      <alignment horizontal="right"/>
      <protection/>
    </xf>
    <xf numFmtId="4" fontId="4" fillId="0" borderId="20" xfId="52" applyNumberFormat="1" applyFont="1" applyBorder="1" applyAlignment="1">
      <alignment horizontal="right"/>
      <protection/>
    </xf>
    <xf numFmtId="0" fontId="4" fillId="0" borderId="16" xfId="52" applyFont="1" applyBorder="1">
      <alignment/>
      <protection/>
    </xf>
    <xf numFmtId="0" fontId="3" fillId="0" borderId="18" xfId="52" applyFont="1" applyBorder="1">
      <alignment/>
      <protection/>
    </xf>
    <xf numFmtId="0" fontId="3" fillId="33" borderId="18" xfId="52" applyFont="1" applyFill="1" applyBorder="1">
      <alignment/>
      <protection/>
    </xf>
    <xf numFmtId="0" fontId="42" fillId="0" borderId="0" xfId="0" applyFont="1" applyAlignment="1">
      <alignment/>
    </xf>
    <xf numFmtId="2" fontId="4" fillId="0" borderId="18" xfId="42" applyNumberFormat="1" applyFont="1" applyFill="1" applyBorder="1" applyAlignment="1">
      <alignment horizontal="right"/>
    </xf>
    <xf numFmtId="2" fontId="4" fillId="0" borderId="19" xfId="42" applyNumberFormat="1" applyFont="1" applyFill="1" applyBorder="1" applyAlignment="1">
      <alignment horizontal="right"/>
    </xf>
    <xf numFmtId="2" fontId="4" fillId="0" borderId="14" xfId="42" applyNumberFormat="1" applyFont="1" applyFill="1" applyBorder="1" applyAlignment="1">
      <alignment horizontal="right"/>
    </xf>
    <xf numFmtId="2" fontId="4" fillId="33" borderId="18" xfId="42" applyNumberFormat="1" applyFont="1" applyFill="1" applyBorder="1" applyAlignment="1">
      <alignment horizontal="right"/>
    </xf>
    <xf numFmtId="0" fontId="6" fillId="36" borderId="0" xfId="52" applyFont="1" applyFill="1">
      <alignment/>
      <protection/>
    </xf>
    <xf numFmtId="0" fontId="6" fillId="35" borderId="0" xfId="52" applyFont="1" applyFill="1">
      <alignment/>
      <protection/>
    </xf>
    <xf numFmtId="2" fontId="4" fillId="0" borderId="18" xfId="42" applyNumberFormat="1" applyFont="1" applyBorder="1" applyAlignment="1">
      <alignment/>
    </xf>
    <xf numFmtId="2" fontId="4" fillId="0" borderId="17" xfId="42" applyNumberFormat="1" applyFont="1" applyBorder="1" applyAlignment="1">
      <alignment/>
    </xf>
    <xf numFmtId="2" fontId="4" fillId="0" borderId="17" xfId="52" applyNumberFormat="1" applyFont="1" applyBorder="1" applyAlignment="1">
      <alignment/>
      <protection/>
    </xf>
    <xf numFmtId="2" fontId="4" fillId="0" borderId="18" xfId="42" applyNumberFormat="1" applyFont="1" applyBorder="1" applyAlignment="1">
      <alignment/>
    </xf>
    <xf numFmtId="2" fontId="4" fillId="33" borderId="18" xfId="42" applyNumberFormat="1" applyFont="1" applyFill="1" applyBorder="1" applyAlignment="1">
      <alignment/>
    </xf>
    <xf numFmtId="2" fontId="4" fillId="0" borderId="18" xfId="42" applyNumberFormat="1" applyFont="1" applyBorder="1" applyAlignment="1">
      <alignment horizontal="right"/>
    </xf>
    <xf numFmtId="2" fontId="4" fillId="0" borderId="21" xfId="42" applyNumberFormat="1" applyFont="1" applyBorder="1" applyAlignment="1">
      <alignment horizontal="right"/>
    </xf>
    <xf numFmtId="2" fontId="4" fillId="0" borderId="14" xfId="42" applyNumberFormat="1" applyFont="1" applyBorder="1" applyAlignment="1">
      <alignment horizontal="right"/>
    </xf>
    <xf numFmtId="2" fontId="4" fillId="0" borderId="19" xfId="42" applyNumberFormat="1" applyFont="1" applyBorder="1" applyAlignment="1">
      <alignment horizontal="right"/>
    </xf>
    <xf numFmtId="0" fontId="4" fillId="33" borderId="18" xfId="42" applyNumberFormat="1" applyFont="1" applyFill="1" applyBorder="1" applyAlignment="1">
      <alignment horizontal="right"/>
    </xf>
    <xf numFmtId="0" fontId="6" fillId="0" borderId="0" xfId="52" applyFont="1">
      <alignment/>
      <protection/>
    </xf>
    <xf numFmtId="2" fontId="4" fillId="0" borderId="17" xfId="42" applyNumberFormat="1" applyFont="1" applyBorder="1" applyAlignment="1">
      <alignment horizontal="right"/>
    </xf>
    <xf numFmtId="4" fontId="4" fillId="35" borderId="18" xfId="52" applyNumberFormat="1" applyFont="1" applyFill="1" applyBorder="1" applyAlignment="1">
      <alignment horizontal="right"/>
      <protection/>
    </xf>
    <xf numFmtId="2" fontId="4" fillId="34" borderId="18" xfId="42" applyNumberFormat="1" applyFont="1" applyFill="1" applyBorder="1" applyAlignment="1">
      <alignment horizontal="right"/>
    </xf>
    <xf numFmtId="43" fontId="42" fillId="0" borderId="18" xfId="42" applyFont="1" applyBorder="1" applyAlignment="1">
      <alignment/>
    </xf>
    <xf numFmtId="43" fontId="43" fillId="0" borderId="18" xfId="42" applyFont="1" applyBorder="1" applyAlignment="1">
      <alignment/>
    </xf>
    <xf numFmtId="43" fontId="43" fillId="34" borderId="18" xfId="42" applyFont="1" applyFill="1" applyBorder="1" applyAlignment="1">
      <alignment/>
    </xf>
    <xf numFmtId="0" fontId="3" fillId="33" borderId="14" xfId="52" applyFont="1" applyFill="1" applyBorder="1">
      <alignment/>
      <protection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2" fontId="4" fillId="34" borderId="18" xfId="0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 vertical="center"/>
    </xf>
    <xf numFmtId="2" fontId="4" fillId="35" borderId="18" xfId="0" applyNumberFormat="1" applyFont="1" applyFill="1" applyBorder="1" applyAlignment="1">
      <alignment horizontal="center"/>
    </xf>
    <xf numFmtId="2" fontId="4" fillId="35" borderId="17" xfId="0" applyNumberFormat="1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2" fontId="4" fillId="33" borderId="18" xfId="0" applyNumberFormat="1" applyFont="1" applyFill="1" applyBorder="1" applyAlignment="1">
      <alignment horizontal="center"/>
    </xf>
    <xf numFmtId="0" fontId="4" fillId="0" borderId="0" xfId="52" applyFont="1" applyAlignment="1">
      <alignment horizontal="left" indent="1"/>
      <protection/>
    </xf>
    <xf numFmtId="2" fontId="4" fillId="35" borderId="21" xfId="0" applyNumberFormat="1" applyFont="1" applyFill="1" applyBorder="1" applyAlignment="1">
      <alignment horizontal="center"/>
    </xf>
    <xf numFmtId="4" fontId="8" fillId="0" borderId="0" xfId="52" applyNumberFormat="1" applyFont="1" applyBorder="1" applyAlignment="1">
      <alignment horizontal="center"/>
      <protection/>
    </xf>
    <xf numFmtId="0" fontId="9" fillId="0" borderId="0" xfId="0" applyFont="1" applyBorder="1" applyAlignment="1">
      <alignment/>
    </xf>
    <xf numFmtId="0" fontId="4" fillId="35" borderId="18" xfId="0" applyFont="1" applyFill="1" applyBorder="1" applyAlignment="1">
      <alignment horizontal="center"/>
    </xf>
    <xf numFmtId="2" fontId="4" fillId="35" borderId="0" xfId="0" applyNumberFormat="1" applyFont="1" applyFill="1" applyBorder="1" applyAlignment="1">
      <alignment horizontal="center"/>
    </xf>
    <xf numFmtId="2" fontId="4" fillId="35" borderId="0" xfId="42" applyNumberFormat="1" applyFont="1" applyFill="1" applyBorder="1" applyAlignment="1">
      <alignment horizontal="right"/>
    </xf>
    <xf numFmtId="0" fontId="4" fillId="0" borderId="10" xfId="52" applyFont="1" applyBorder="1">
      <alignment/>
      <protection/>
    </xf>
    <xf numFmtId="0" fontId="4" fillId="0" borderId="22" xfId="52" applyFont="1" applyBorder="1">
      <alignment/>
      <protection/>
    </xf>
    <xf numFmtId="0" fontId="4" fillId="0" borderId="23" xfId="52" applyFont="1" applyBorder="1">
      <alignment/>
      <protection/>
    </xf>
    <xf numFmtId="0" fontId="3" fillId="0" borderId="22" xfId="52" applyFont="1" applyBorder="1">
      <alignment/>
      <protection/>
    </xf>
    <xf numFmtId="0" fontId="3" fillId="33" borderId="22" xfId="52" applyFont="1" applyFill="1" applyBorder="1">
      <alignment/>
      <protection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 vertical="center"/>
    </xf>
    <xf numFmtId="2" fontId="4" fillId="34" borderId="17" xfId="0" applyNumberFormat="1" applyFont="1" applyFill="1" applyBorder="1" applyAlignment="1">
      <alignment horizontal="center"/>
    </xf>
    <xf numFmtId="2" fontId="4" fillId="34" borderId="21" xfId="0" applyNumberFormat="1" applyFont="1" applyFill="1" applyBorder="1" applyAlignment="1">
      <alignment horizontal="center"/>
    </xf>
    <xf numFmtId="0" fontId="3" fillId="33" borderId="13" xfId="52" applyFont="1" applyFill="1" applyBorder="1" applyAlignment="1">
      <alignment vertical="center"/>
      <protection/>
    </xf>
    <xf numFmtId="0" fontId="3" fillId="33" borderId="14" xfId="52" applyFont="1" applyFill="1" applyBorder="1" applyAlignment="1">
      <alignment vertical="center"/>
      <protection/>
    </xf>
    <xf numFmtId="0" fontId="4" fillId="33" borderId="14" xfId="52" applyFont="1" applyFill="1" applyBorder="1" applyAlignment="1">
      <alignment vertical="center"/>
      <protection/>
    </xf>
    <xf numFmtId="0" fontId="4" fillId="34" borderId="15" xfId="52" applyFont="1" applyFill="1" applyBorder="1" applyAlignment="1">
      <alignment vertical="center"/>
      <protection/>
    </xf>
    <xf numFmtId="0" fontId="3" fillId="33" borderId="13" xfId="52" applyFont="1" applyFill="1" applyBorder="1" applyAlignment="1">
      <alignment/>
      <protection/>
    </xf>
    <xf numFmtId="0" fontId="3" fillId="33" borderId="14" xfId="52" applyFont="1" applyFill="1" applyBorder="1" applyAlignment="1">
      <alignment/>
      <protection/>
    </xf>
    <xf numFmtId="0" fontId="4" fillId="33" borderId="14" xfId="52" applyFont="1" applyFill="1" applyBorder="1" applyAlignment="1">
      <alignment/>
      <protection/>
    </xf>
    <xf numFmtId="2" fontId="0" fillId="0" borderId="0" xfId="0" applyNumberForma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7"/>
  <sheetViews>
    <sheetView tabSelected="1" zoomScalePageLayoutView="0" workbookViewId="0" topLeftCell="A58">
      <selection activeCell="I91" sqref="I91"/>
    </sheetView>
  </sheetViews>
  <sheetFormatPr defaultColWidth="8.796875" defaultRowHeight="14.25"/>
  <cols>
    <col min="1" max="1" width="29.8984375" style="0" customWidth="1"/>
    <col min="2" max="2" width="13.5" style="0" customWidth="1"/>
    <col min="3" max="3" width="14.69921875" style="0" customWidth="1"/>
    <col min="4" max="4" width="10.8984375" style="0" customWidth="1"/>
    <col min="5" max="5" width="11.59765625" style="0" customWidth="1"/>
    <col min="6" max="6" width="14.19921875" style="0" customWidth="1"/>
    <col min="7" max="7" width="19" style="0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129" t="s">
        <v>79</v>
      </c>
      <c r="B2" s="130"/>
      <c r="C2" s="131"/>
      <c r="D2" s="131"/>
      <c r="E2" s="131"/>
      <c r="F2" s="131"/>
      <c r="G2" s="128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21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7" ht="15.75">
      <c r="A7" s="15"/>
      <c r="B7" s="122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2">
        <v>2754.1</v>
      </c>
      <c r="C8" s="19">
        <v>9562.73</v>
      </c>
      <c r="D8" s="20">
        <v>242.99</v>
      </c>
      <c r="E8" s="76">
        <v>1684.23</v>
      </c>
      <c r="F8" s="132">
        <v>0</v>
      </c>
      <c r="G8" s="22">
        <f aca="true" t="shared" si="0" ref="G8:G15">SUM(C8:F8)</f>
        <v>11489.949999999999</v>
      </c>
    </row>
    <row r="9" spans="1:7" ht="15.75">
      <c r="A9" s="18" t="s">
        <v>10</v>
      </c>
      <c r="B9" s="102">
        <v>5338.3</v>
      </c>
      <c r="C9" s="19">
        <v>25353.16</v>
      </c>
      <c r="D9" s="20">
        <v>3303.92</v>
      </c>
      <c r="E9" s="76">
        <v>7448.23</v>
      </c>
      <c r="F9" s="21">
        <v>14304.13</v>
      </c>
      <c r="G9" s="24">
        <f>SUM(C9:F9)</f>
        <v>50409.439999999995</v>
      </c>
    </row>
    <row r="10" spans="1:7" ht="15.75">
      <c r="A10" s="18" t="s">
        <v>11</v>
      </c>
      <c r="B10" s="102">
        <v>7223.3</v>
      </c>
      <c r="C10" s="19">
        <v>29785.14</v>
      </c>
      <c r="D10" s="20">
        <v>914.93</v>
      </c>
      <c r="E10" s="76">
        <v>16347.66</v>
      </c>
      <c r="F10" s="25">
        <v>26432.47</v>
      </c>
      <c r="G10" s="24">
        <f t="shared" si="0"/>
        <v>73480.2</v>
      </c>
    </row>
    <row r="11" spans="1:7" ht="15.75">
      <c r="A11" s="18" t="s">
        <v>12</v>
      </c>
      <c r="B11" s="102">
        <v>5395</v>
      </c>
      <c r="C11" s="19">
        <v>28520.36</v>
      </c>
      <c r="D11" s="20">
        <v>1146.23</v>
      </c>
      <c r="E11" s="76">
        <v>8490.93</v>
      </c>
      <c r="F11" s="23">
        <v>107003.86</v>
      </c>
      <c r="G11" s="24">
        <f t="shared" si="0"/>
        <v>145161.38</v>
      </c>
    </row>
    <row r="12" spans="1:7" ht="15.75">
      <c r="A12" s="26" t="s">
        <v>13</v>
      </c>
      <c r="B12" s="102">
        <v>3856.3</v>
      </c>
      <c r="C12" s="19">
        <v>14038.9</v>
      </c>
      <c r="D12" s="20">
        <v>100.11</v>
      </c>
      <c r="E12" s="76">
        <v>22919.23</v>
      </c>
      <c r="F12" s="23">
        <v>5788.29</v>
      </c>
      <c r="G12" s="24">
        <f t="shared" si="0"/>
        <v>42846.53</v>
      </c>
    </row>
    <row r="13" spans="1:7" ht="15.75">
      <c r="A13" s="26" t="s">
        <v>14</v>
      </c>
      <c r="B13" s="102">
        <v>3917.53</v>
      </c>
      <c r="C13" s="20">
        <v>8834.79</v>
      </c>
      <c r="D13" s="19">
        <v>91.57</v>
      </c>
      <c r="E13" s="77">
        <v>7099.05</v>
      </c>
      <c r="F13" s="27">
        <v>0</v>
      </c>
      <c r="G13" s="24">
        <f t="shared" si="0"/>
        <v>16025.41</v>
      </c>
    </row>
    <row r="14" spans="1:7" ht="15.75">
      <c r="A14" s="28" t="s">
        <v>15</v>
      </c>
      <c r="B14" s="123">
        <v>0</v>
      </c>
      <c r="C14" s="29">
        <f>53.74+12.67+40.91+7.86</f>
        <v>115.17999999999999</v>
      </c>
      <c r="D14" s="30">
        <f>1.59</f>
        <v>1.59</v>
      </c>
      <c r="E14" s="78">
        <v>0</v>
      </c>
      <c r="F14" s="31">
        <v>0</v>
      </c>
      <c r="G14" s="32">
        <f t="shared" si="0"/>
        <v>116.77</v>
      </c>
    </row>
    <row r="15" spans="1:7" ht="15.75">
      <c r="A15" s="33" t="s">
        <v>16</v>
      </c>
      <c r="B15" s="102">
        <f>SUM(B8:B14)</f>
        <v>28484.53</v>
      </c>
      <c r="C15" s="34">
        <f>SUM(C8:C14)</f>
        <v>116210.25999999998</v>
      </c>
      <c r="D15" s="35">
        <f>SUM(D8:D14)</f>
        <v>5801.339999999999</v>
      </c>
      <c r="E15" s="79">
        <f>SUM(E8:E14)</f>
        <v>63989.33</v>
      </c>
      <c r="F15" s="36">
        <f>SUM(F9:F14)</f>
        <v>153528.75</v>
      </c>
      <c r="G15" s="37">
        <f t="shared" si="0"/>
        <v>339529.68</v>
      </c>
    </row>
    <row r="16" spans="1:7" ht="15.75">
      <c r="A16" s="80" t="s">
        <v>78</v>
      </c>
      <c r="B16" s="80"/>
      <c r="C16" s="80"/>
      <c r="D16" s="80"/>
      <c r="E16" s="80"/>
      <c r="F16" s="80"/>
      <c r="G16" s="80"/>
    </row>
    <row r="17" spans="1:7" ht="15.75">
      <c r="A17" s="81"/>
      <c r="B17" s="81"/>
      <c r="C17" s="81"/>
      <c r="D17" s="81"/>
      <c r="E17" s="81"/>
      <c r="F17" s="81"/>
      <c r="G17" s="81"/>
    </row>
    <row r="18" spans="1:7" ht="15.75">
      <c r="A18" s="81"/>
      <c r="B18" s="81"/>
      <c r="C18" s="81"/>
      <c r="D18" s="81"/>
      <c r="E18" s="81"/>
      <c r="F18" s="81"/>
      <c r="G18" s="81"/>
    </row>
    <row r="19" spans="3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21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22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2">
        <v>1932.22</v>
      </c>
      <c r="C24" s="24">
        <v>8478.65</v>
      </c>
      <c r="D24" s="38">
        <v>139.29</v>
      </c>
      <c r="E24" s="82">
        <v>10933.43</v>
      </c>
      <c r="F24" s="40">
        <v>0</v>
      </c>
      <c r="G24" s="22">
        <f>SUM(C24:F24)</f>
        <v>19551.370000000003</v>
      </c>
    </row>
    <row r="25" spans="1:7" ht="15.75">
      <c r="A25" s="18" t="s">
        <v>19</v>
      </c>
      <c r="B25" s="102">
        <v>3379.8</v>
      </c>
      <c r="C25" s="24">
        <v>8581.85</v>
      </c>
      <c r="D25" s="38">
        <v>48.68</v>
      </c>
      <c r="E25" s="83">
        <v>16992.49</v>
      </c>
      <c r="F25" s="38">
        <v>0</v>
      </c>
      <c r="G25" s="24">
        <f>SUM(C25:F25)</f>
        <v>25623.020000000004</v>
      </c>
    </row>
    <row r="26" spans="1:7" ht="15.75">
      <c r="A26" s="41" t="s">
        <v>20</v>
      </c>
      <c r="B26" s="123">
        <v>3569.01</v>
      </c>
      <c r="C26" s="22">
        <v>21712.52</v>
      </c>
      <c r="D26" s="42">
        <v>840.63</v>
      </c>
      <c r="E26" s="82">
        <v>22774.99</v>
      </c>
      <c r="F26" s="43">
        <v>18200.6</v>
      </c>
      <c r="G26" s="22">
        <f>SUM(C26:F26)</f>
        <v>63528.74</v>
      </c>
    </row>
    <row r="27" spans="1:7" ht="15.75">
      <c r="A27" s="28" t="s">
        <v>15</v>
      </c>
      <c r="B27" s="123">
        <v>0</v>
      </c>
      <c r="C27" s="22">
        <f>275.9+199.67</f>
        <v>475.56999999999994</v>
      </c>
      <c r="D27" s="42">
        <f>3.19</f>
        <v>3.19</v>
      </c>
      <c r="E27" s="84">
        <v>0</v>
      </c>
      <c r="F27" s="42">
        <v>0</v>
      </c>
      <c r="G27" s="22">
        <f>SUM(C27:F27)</f>
        <v>478.75999999999993</v>
      </c>
    </row>
    <row r="28" spans="1:7" ht="15.75">
      <c r="A28" s="33" t="s">
        <v>16</v>
      </c>
      <c r="B28" s="102">
        <f>SUM(B24:B27)</f>
        <v>8881.03</v>
      </c>
      <c r="C28" s="44">
        <f>SUM(C24:C27)</f>
        <v>39248.590000000004</v>
      </c>
      <c r="D28" s="35">
        <f>SUM(D24:D27)</f>
        <v>1031.79</v>
      </c>
      <c r="E28" s="79">
        <f>SUM(E24:E27)</f>
        <v>50700.91</v>
      </c>
      <c r="F28" s="36">
        <f>SUM(F24:F27)</f>
        <v>18200.6</v>
      </c>
      <c r="G28" s="44">
        <f>SUM(C28:F28)</f>
        <v>109181.89000000001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21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22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07">
        <v>5359.66</v>
      </c>
      <c r="C38" s="24">
        <v>15459.67</v>
      </c>
      <c r="D38" s="38">
        <v>126.91</v>
      </c>
      <c r="E38" s="85">
        <v>16581.36</v>
      </c>
      <c r="F38" s="24">
        <v>1267.39</v>
      </c>
      <c r="G38" s="24">
        <f>SUM(C38:F38)</f>
        <v>33435.33</v>
      </c>
    </row>
    <row r="39" spans="1:7" ht="15.75">
      <c r="A39" s="33" t="s">
        <v>16</v>
      </c>
      <c r="B39" s="107">
        <f>SUM(B38)</f>
        <v>5359.66</v>
      </c>
      <c r="C39" s="44">
        <f>SUM(C38)</f>
        <v>15459.67</v>
      </c>
      <c r="D39" s="35">
        <f>SUM(D38)</f>
        <v>126.91</v>
      </c>
      <c r="E39" s="86">
        <f>SUM(E38)</f>
        <v>16581.36</v>
      </c>
      <c r="F39" s="50">
        <f>SUM(F38)</f>
        <v>1267.39</v>
      </c>
      <c r="G39" s="44">
        <f>SUM(C39:F39)</f>
        <v>33435.33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21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22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2">
        <v>5790</v>
      </c>
      <c r="C46" s="24">
        <v>13092.33</v>
      </c>
      <c r="D46" s="38">
        <v>150.77</v>
      </c>
      <c r="E46" s="87">
        <v>13380.8</v>
      </c>
      <c r="F46" s="51">
        <v>4280.12</v>
      </c>
      <c r="G46" s="24">
        <f aca="true" t="shared" si="1" ref="G46:G51">SUM(C46:F46)</f>
        <v>30904.02</v>
      </c>
    </row>
    <row r="47" spans="1:7" ht="15.75">
      <c r="A47" s="52" t="s">
        <v>25</v>
      </c>
      <c r="B47" s="124">
        <v>4352.4</v>
      </c>
      <c r="C47" s="53">
        <v>13463.46</v>
      </c>
      <c r="D47" s="54">
        <v>157.82</v>
      </c>
      <c r="E47" s="88">
        <v>9095.45</v>
      </c>
      <c r="F47" s="54">
        <v>12954.13</v>
      </c>
      <c r="G47" s="53">
        <f t="shared" si="1"/>
        <v>35670.86</v>
      </c>
    </row>
    <row r="48" spans="1:7" ht="15.75">
      <c r="A48" s="18" t="s">
        <v>26</v>
      </c>
      <c r="B48" s="102">
        <v>4367</v>
      </c>
      <c r="C48" s="24">
        <v>28035.35</v>
      </c>
      <c r="D48" s="38">
        <v>1997.91</v>
      </c>
      <c r="E48" s="87">
        <v>5362.25</v>
      </c>
      <c r="F48" s="38">
        <v>85977.75</v>
      </c>
      <c r="G48" s="24">
        <f t="shared" si="1"/>
        <v>121373.26</v>
      </c>
    </row>
    <row r="49" spans="1:7" ht="15.75">
      <c r="A49" s="18" t="s">
        <v>27</v>
      </c>
      <c r="B49" s="102">
        <v>4386</v>
      </c>
      <c r="C49" s="24">
        <v>14697.42</v>
      </c>
      <c r="D49" s="24">
        <v>597.7</v>
      </c>
      <c r="E49" s="87">
        <v>3001.74</v>
      </c>
      <c r="F49" s="24">
        <v>9150.68</v>
      </c>
      <c r="G49" s="24">
        <f t="shared" si="1"/>
        <v>27447.54</v>
      </c>
    </row>
    <row r="50" spans="1:7" ht="15.75">
      <c r="A50" s="28" t="s">
        <v>15</v>
      </c>
      <c r="B50" s="102">
        <v>0</v>
      </c>
      <c r="C50" s="55">
        <f>179.63</f>
        <v>179.63</v>
      </c>
      <c r="D50" s="32">
        <v>0.2</v>
      </c>
      <c r="E50" s="89">
        <v>0</v>
      </c>
      <c r="F50" s="32">
        <v>0</v>
      </c>
      <c r="G50" s="32">
        <f t="shared" si="1"/>
        <v>179.82999999999998</v>
      </c>
    </row>
    <row r="51" spans="1:7" ht="15.75">
      <c r="A51" s="33" t="s">
        <v>16</v>
      </c>
      <c r="B51" s="102">
        <f>SUM(B46:B50)</f>
        <v>18895.4</v>
      </c>
      <c r="C51" s="34">
        <f>SUM(C46:C50)</f>
        <v>69468.19</v>
      </c>
      <c r="D51" s="35">
        <f>SUM(D46:D50)</f>
        <v>2904.3999999999996</v>
      </c>
      <c r="E51" s="79">
        <f>SUM(E46:E50)</f>
        <v>30840.239999999998</v>
      </c>
      <c r="F51" s="56">
        <f>SUM(F46:F50)</f>
        <v>112362.68</v>
      </c>
      <c r="G51" s="44">
        <f t="shared" si="1"/>
        <v>215575.50999999998</v>
      </c>
    </row>
    <row r="52" spans="1:7" ht="15.75">
      <c r="A52" s="80" t="s">
        <v>75</v>
      </c>
      <c r="B52" s="80"/>
      <c r="C52" s="80"/>
      <c r="D52" s="80"/>
      <c r="E52" s="80"/>
      <c r="F52" s="80"/>
      <c r="G52" s="80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21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22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2">
        <v>4163.2</v>
      </c>
      <c r="C59" s="24">
        <v>3110.93</v>
      </c>
      <c r="D59" s="38">
        <v>57.21</v>
      </c>
      <c r="E59" s="57">
        <v>5389.74</v>
      </c>
      <c r="F59" s="40">
        <v>0</v>
      </c>
      <c r="G59" s="24">
        <f>SUM(C59:F59)</f>
        <v>8557.88</v>
      </c>
    </row>
    <row r="60" spans="1:7" ht="15.75">
      <c r="A60" s="33" t="s">
        <v>16</v>
      </c>
      <c r="B60" s="108">
        <f>SUM(B59)</f>
        <v>4163.2</v>
      </c>
      <c r="C60" s="44">
        <f>SUM(C59)</f>
        <v>3110.93</v>
      </c>
      <c r="D60" s="35">
        <f>SUM(D59)</f>
        <v>57.21</v>
      </c>
      <c r="E60" s="58">
        <f>SUM(E59)</f>
        <v>5389.74</v>
      </c>
      <c r="F60" s="58">
        <v>0</v>
      </c>
      <c r="G60" s="44">
        <f>SUM(C60:F60)</f>
        <v>8557.88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6.5">
      <c r="A64" s="9"/>
      <c r="B64" s="9"/>
      <c r="C64" s="8" t="s">
        <v>30</v>
      </c>
      <c r="D64" s="9"/>
      <c r="E64" s="9"/>
      <c r="F64" s="9"/>
      <c r="G64" s="9"/>
    </row>
    <row r="65" spans="1:7" ht="15.75">
      <c r="A65" s="10"/>
      <c r="B65" s="10"/>
      <c r="C65" s="10"/>
      <c r="D65" s="10"/>
      <c r="E65" s="10"/>
      <c r="F65" s="10"/>
      <c r="G65" s="10"/>
    </row>
    <row r="66" spans="1:7" ht="15.75">
      <c r="A66" s="12" t="s">
        <v>1</v>
      </c>
      <c r="B66" s="121" t="s">
        <v>58</v>
      </c>
      <c r="C66" s="12" t="s">
        <v>2</v>
      </c>
      <c r="D66" s="12" t="s">
        <v>3</v>
      </c>
      <c r="E66" s="13" t="s">
        <v>4</v>
      </c>
      <c r="F66" s="12" t="s">
        <v>5</v>
      </c>
      <c r="G66" s="12" t="s">
        <v>6</v>
      </c>
    </row>
    <row r="67" spans="1:7" ht="15.75">
      <c r="A67" s="15"/>
      <c r="B67" s="122" t="s">
        <v>59</v>
      </c>
      <c r="C67" s="15" t="s">
        <v>7</v>
      </c>
      <c r="D67" s="15"/>
      <c r="E67" s="16"/>
      <c r="F67" s="15"/>
      <c r="G67" s="15" t="s">
        <v>8</v>
      </c>
    </row>
    <row r="68" spans="1:7" ht="15.75">
      <c r="A68" s="18" t="s">
        <v>31</v>
      </c>
      <c r="B68" s="102">
        <v>3925.1</v>
      </c>
      <c r="C68" s="24">
        <v>13650.98</v>
      </c>
      <c r="D68" s="38">
        <v>226.37</v>
      </c>
      <c r="E68" s="87">
        <v>15141.23</v>
      </c>
      <c r="F68" s="59">
        <v>6770.73</v>
      </c>
      <c r="G68" s="24">
        <f aca="true" t="shared" si="2" ref="G68:G74">SUM(C68:F68)</f>
        <v>35789.31</v>
      </c>
    </row>
    <row r="69" spans="1:7" ht="15.75">
      <c r="A69" s="18" t="s">
        <v>32</v>
      </c>
      <c r="B69" s="102">
        <v>3353.2</v>
      </c>
      <c r="C69" s="24">
        <v>13275.43</v>
      </c>
      <c r="D69" s="38">
        <v>261.88</v>
      </c>
      <c r="E69" s="87">
        <v>0</v>
      </c>
      <c r="F69" s="59">
        <v>0</v>
      </c>
      <c r="G69" s="24">
        <f t="shared" si="2"/>
        <v>13537.31</v>
      </c>
    </row>
    <row r="70" spans="1:7" ht="15.75">
      <c r="A70" s="18" t="s">
        <v>33</v>
      </c>
      <c r="B70" s="102">
        <v>2205.1</v>
      </c>
      <c r="C70" s="24">
        <v>4937.3</v>
      </c>
      <c r="D70" s="38">
        <v>24.8</v>
      </c>
      <c r="E70" s="87">
        <v>0</v>
      </c>
      <c r="F70" s="59">
        <v>0</v>
      </c>
      <c r="G70" s="24">
        <f t="shared" si="2"/>
        <v>4962.1</v>
      </c>
    </row>
    <row r="71" spans="1:7" ht="15.75">
      <c r="A71" s="18" t="s">
        <v>34</v>
      </c>
      <c r="B71" s="102">
        <v>4173.48</v>
      </c>
      <c r="C71" s="38">
        <v>11500.9</v>
      </c>
      <c r="D71" s="24">
        <v>72.6</v>
      </c>
      <c r="E71" s="90">
        <v>5381.48</v>
      </c>
      <c r="F71" s="40">
        <v>0</v>
      </c>
      <c r="G71" s="24">
        <f t="shared" si="2"/>
        <v>16954.98</v>
      </c>
    </row>
    <row r="72" spans="1:7" ht="15.75">
      <c r="A72" s="41" t="s">
        <v>35</v>
      </c>
      <c r="B72" s="123">
        <v>1710.1</v>
      </c>
      <c r="C72" s="42">
        <v>3922.59</v>
      </c>
      <c r="D72" s="32">
        <v>54.14</v>
      </c>
      <c r="E72" s="89">
        <v>0</v>
      </c>
      <c r="F72" s="32">
        <v>0</v>
      </c>
      <c r="G72" s="22">
        <f t="shared" si="2"/>
        <v>3976.73</v>
      </c>
    </row>
    <row r="73" spans="1:7" ht="15.75">
      <c r="A73" s="28" t="s">
        <v>15</v>
      </c>
      <c r="B73" s="123">
        <v>0</v>
      </c>
      <c r="C73" s="42">
        <f>97.27+41.55+158.44</f>
        <v>297.26</v>
      </c>
      <c r="D73" s="40">
        <f>2.92+1.76</f>
        <v>4.68</v>
      </c>
      <c r="E73" s="89">
        <v>0</v>
      </c>
      <c r="F73" s="40">
        <v>0</v>
      </c>
      <c r="G73" s="22">
        <f t="shared" si="2"/>
        <v>301.94</v>
      </c>
    </row>
    <row r="74" spans="1:7" ht="15.75">
      <c r="A74" s="33" t="s">
        <v>16</v>
      </c>
      <c r="B74" s="108">
        <f>SUM(B68:B73)</f>
        <v>15366.98</v>
      </c>
      <c r="C74" s="34">
        <f>SUM(C68:C73)</f>
        <v>47584.46</v>
      </c>
      <c r="D74" s="35">
        <f>SUM(D68:D73)</f>
        <v>644.4699999999999</v>
      </c>
      <c r="E74" s="91">
        <f>SUM(E68:E73)</f>
        <v>20522.71</v>
      </c>
      <c r="F74" s="60">
        <f>SUM(F68:F73)</f>
        <v>6770.73</v>
      </c>
      <c r="G74" s="44">
        <f t="shared" si="2"/>
        <v>75522.37</v>
      </c>
    </row>
    <row r="75" spans="1:7" ht="15.75">
      <c r="A75" s="61"/>
      <c r="B75" s="61"/>
      <c r="C75" s="62"/>
      <c r="D75" s="62"/>
      <c r="E75" s="63"/>
      <c r="F75" s="63"/>
      <c r="G75" s="62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6.5">
      <c r="A77" s="9"/>
      <c r="B77" s="9"/>
      <c r="C77" s="8" t="s">
        <v>36</v>
      </c>
      <c r="D77" s="9"/>
      <c r="E77" s="9"/>
      <c r="F77" s="9"/>
      <c r="G77" s="9"/>
    </row>
    <row r="78" spans="1:7" ht="15.75">
      <c r="A78" s="10"/>
      <c r="B78" s="10"/>
      <c r="C78" s="10"/>
      <c r="D78" s="10"/>
      <c r="E78" s="10"/>
      <c r="F78" s="10"/>
      <c r="G78" s="10"/>
    </row>
    <row r="79" spans="1:7" ht="15.75">
      <c r="A79" s="12" t="s">
        <v>1</v>
      </c>
      <c r="B79" s="121" t="s">
        <v>58</v>
      </c>
      <c r="C79" s="12" t="s">
        <v>2</v>
      </c>
      <c r="D79" s="12" t="s">
        <v>3</v>
      </c>
      <c r="E79" s="13" t="s">
        <v>4</v>
      </c>
      <c r="F79" s="12" t="s">
        <v>5</v>
      </c>
      <c r="G79" s="48" t="s">
        <v>6</v>
      </c>
    </row>
    <row r="80" spans="1:7" ht="15.75">
      <c r="A80" s="15"/>
      <c r="B80" s="122" t="s">
        <v>59</v>
      </c>
      <c r="C80" s="15" t="s">
        <v>7</v>
      </c>
      <c r="D80" s="15"/>
      <c r="E80" s="16"/>
      <c r="F80" s="15"/>
      <c r="G80" s="49" t="s">
        <v>8</v>
      </c>
    </row>
    <row r="81" spans="1:7" ht="15.75">
      <c r="A81" s="18" t="s">
        <v>37</v>
      </c>
      <c r="B81" s="102">
        <v>5787</v>
      </c>
      <c r="C81" s="24">
        <v>26910.72</v>
      </c>
      <c r="D81" s="38">
        <v>1904.15</v>
      </c>
      <c r="E81" s="24">
        <v>23839.76</v>
      </c>
      <c r="F81" s="64">
        <v>102385.51</v>
      </c>
      <c r="G81" s="24">
        <f>SUM(C81:F81)</f>
        <v>155040.14</v>
      </c>
    </row>
    <row r="82" spans="1:7" ht="15.75">
      <c r="A82" s="33" t="s">
        <v>16</v>
      </c>
      <c r="B82" s="108">
        <f>SUM(B81)</f>
        <v>5787</v>
      </c>
      <c r="C82" s="44">
        <f>SUM(C81)</f>
        <v>26910.72</v>
      </c>
      <c r="D82" s="35">
        <f>SUM(D81)</f>
        <v>1904.15</v>
      </c>
      <c r="E82" s="50">
        <f>SUM(E81)</f>
        <v>23839.76</v>
      </c>
      <c r="F82" s="65">
        <f>SUM(F81)</f>
        <v>102385.51</v>
      </c>
      <c r="G82" s="44">
        <f>SUM(C82:F82)</f>
        <v>155040.14</v>
      </c>
    </row>
    <row r="83" spans="1:7" ht="15.75">
      <c r="A83" s="80" t="s">
        <v>76</v>
      </c>
      <c r="B83" s="80"/>
      <c r="C83" s="80"/>
      <c r="D83" s="80"/>
      <c r="E83" s="80"/>
      <c r="F83" s="80"/>
      <c r="G83" s="80"/>
    </row>
    <row r="84" spans="1:7" ht="15.75">
      <c r="A84" s="92"/>
      <c r="B84" s="92"/>
      <c r="C84" s="92"/>
      <c r="D84" s="92"/>
      <c r="E84" s="92"/>
      <c r="F84" s="92"/>
      <c r="G84" s="92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6.5">
      <c r="A86" s="9"/>
      <c r="B86" s="9"/>
      <c r="C86" s="8" t="s">
        <v>38</v>
      </c>
      <c r="D86" s="9"/>
      <c r="E86" s="9"/>
      <c r="F86" s="9"/>
      <c r="G86" s="9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2" t="s">
        <v>1</v>
      </c>
      <c r="B88" s="121" t="s">
        <v>58</v>
      </c>
      <c r="C88" s="12" t="s">
        <v>2</v>
      </c>
      <c r="D88" s="12" t="s">
        <v>3</v>
      </c>
      <c r="E88" s="13" t="s">
        <v>4</v>
      </c>
      <c r="F88" s="12" t="s">
        <v>5</v>
      </c>
      <c r="G88" s="48" t="s">
        <v>6</v>
      </c>
    </row>
    <row r="89" spans="1:7" ht="15.75">
      <c r="A89" s="15"/>
      <c r="B89" s="122" t="s">
        <v>59</v>
      </c>
      <c r="C89" s="15" t="s">
        <v>7</v>
      </c>
      <c r="D89" s="15"/>
      <c r="E89" s="16"/>
      <c r="F89" s="15"/>
      <c r="G89" s="49" t="s">
        <v>8</v>
      </c>
    </row>
    <row r="90" spans="1:7" ht="15.75">
      <c r="A90" s="18" t="s">
        <v>39</v>
      </c>
      <c r="B90" s="102">
        <v>1473</v>
      </c>
      <c r="C90" s="24">
        <v>3721.72</v>
      </c>
      <c r="D90" s="38">
        <v>74.03</v>
      </c>
      <c r="E90" s="40">
        <v>3023.99</v>
      </c>
      <c r="F90" s="59">
        <v>0</v>
      </c>
      <c r="G90" s="24">
        <f aca="true" t="shared" si="3" ref="G90:G95">SUM(C90:F90)</f>
        <v>6819.74</v>
      </c>
    </row>
    <row r="91" spans="1:7" ht="15.75">
      <c r="A91" s="18" t="s">
        <v>40</v>
      </c>
      <c r="B91" s="102">
        <v>1475.3</v>
      </c>
      <c r="C91" s="24">
        <v>4277.44</v>
      </c>
      <c r="D91" s="38">
        <v>54.55</v>
      </c>
      <c r="E91" s="39">
        <v>4218.91</v>
      </c>
      <c r="F91" s="38">
        <v>0</v>
      </c>
      <c r="G91" s="24">
        <f t="shared" si="3"/>
        <v>8550.9</v>
      </c>
    </row>
    <row r="92" spans="1:7" ht="15.75">
      <c r="A92" s="18" t="s">
        <v>41</v>
      </c>
      <c r="B92" s="102">
        <v>1475.8</v>
      </c>
      <c r="C92" s="24">
        <v>2648.36</v>
      </c>
      <c r="D92" s="38">
        <v>125.36</v>
      </c>
      <c r="E92" s="40">
        <v>6473.23</v>
      </c>
      <c r="F92" s="38">
        <v>0</v>
      </c>
      <c r="G92" s="24">
        <f t="shared" si="3"/>
        <v>9246.95</v>
      </c>
    </row>
    <row r="93" spans="1:7" ht="15.75">
      <c r="A93" s="41" t="s">
        <v>42</v>
      </c>
      <c r="B93" s="123">
        <v>1471.9</v>
      </c>
      <c r="C93" s="22">
        <v>3720.2</v>
      </c>
      <c r="D93" s="42">
        <v>53.1</v>
      </c>
      <c r="E93" s="40">
        <v>0</v>
      </c>
      <c r="F93" s="42">
        <v>0</v>
      </c>
      <c r="G93" s="22">
        <f t="shared" si="3"/>
        <v>3773.2999999999997</v>
      </c>
    </row>
    <row r="94" spans="1:7" ht="15.75">
      <c r="A94" s="41" t="s">
        <v>43</v>
      </c>
      <c r="B94" s="123">
        <v>7715.2</v>
      </c>
      <c r="C94" s="22">
        <v>25347.81</v>
      </c>
      <c r="D94" s="42">
        <v>474.99</v>
      </c>
      <c r="E94" s="93">
        <v>6446.04</v>
      </c>
      <c r="F94" s="66">
        <v>0</v>
      </c>
      <c r="G94" s="22">
        <f t="shared" si="3"/>
        <v>32268.840000000004</v>
      </c>
    </row>
    <row r="95" spans="1:7" ht="15.75">
      <c r="A95" s="33" t="s">
        <v>16</v>
      </c>
      <c r="B95" s="102">
        <f>SUM(B90:B94)</f>
        <v>13611.2</v>
      </c>
      <c r="C95" s="44">
        <f>SUM(C90:C94)</f>
        <v>39715.53</v>
      </c>
      <c r="D95" s="35">
        <f>SUM(D90:D94)</f>
        <v>782.03</v>
      </c>
      <c r="E95" s="79">
        <f>SUM(E90:E94)</f>
        <v>20162.17</v>
      </c>
      <c r="F95" s="36">
        <f>SUM(F90:F94)</f>
        <v>0</v>
      </c>
      <c r="G95" s="44">
        <f t="shared" si="3"/>
        <v>60659.729999999996</v>
      </c>
    </row>
    <row r="96" spans="1:7" ht="15.75">
      <c r="A96" s="45"/>
      <c r="B96" s="45"/>
      <c r="C96" s="45"/>
      <c r="D96" s="45"/>
      <c r="E96" s="45"/>
      <c r="F96" s="45"/>
      <c r="G96" s="45"/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6.5">
      <c r="A99" s="9"/>
      <c r="B99" s="9"/>
      <c r="C99" s="8" t="s">
        <v>44</v>
      </c>
      <c r="D99" s="9"/>
      <c r="E99" s="9"/>
      <c r="F99" s="9"/>
      <c r="G99" s="9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2" t="s">
        <v>1</v>
      </c>
      <c r="B101" s="121" t="s">
        <v>58</v>
      </c>
      <c r="C101" s="12" t="s">
        <v>2</v>
      </c>
      <c r="D101" s="12" t="s">
        <v>3</v>
      </c>
      <c r="E101" s="13" t="s">
        <v>4</v>
      </c>
      <c r="F101" s="12" t="s">
        <v>5</v>
      </c>
      <c r="G101" s="48" t="s">
        <v>6</v>
      </c>
    </row>
    <row r="102" spans="1:7" ht="15.75">
      <c r="A102" s="15"/>
      <c r="B102" s="122" t="s">
        <v>59</v>
      </c>
      <c r="C102" s="15" t="s">
        <v>7</v>
      </c>
      <c r="D102" s="15"/>
      <c r="E102" s="16"/>
      <c r="F102" s="15"/>
      <c r="G102" s="49" t="s">
        <v>8</v>
      </c>
    </row>
    <row r="103" spans="1:7" ht="15.75">
      <c r="A103" s="67" t="s">
        <v>45</v>
      </c>
      <c r="B103" s="123">
        <v>1694.8</v>
      </c>
      <c r="C103" s="22">
        <v>4876.86</v>
      </c>
      <c r="D103" s="24">
        <v>55.27</v>
      </c>
      <c r="E103" s="55">
        <v>0</v>
      </c>
      <c r="F103" s="32">
        <v>0</v>
      </c>
      <c r="G103" s="66">
        <f>SUM(C103:F103)</f>
        <v>4932.13</v>
      </c>
    </row>
    <row r="104" spans="1:7" ht="15.75">
      <c r="A104" s="18" t="s">
        <v>46</v>
      </c>
      <c r="B104" s="102">
        <v>1979</v>
      </c>
      <c r="C104" s="24">
        <v>1703.91</v>
      </c>
      <c r="D104" s="38">
        <v>54.23</v>
      </c>
      <c r="E104" s="40">
        <v>3552.37</v>
      </c>
      <c r="F104" s="40">
        <v>0</v>
      </c>
      <c r="G104" s="24">
        <f>SUM(C104:F104)</f>
        <v>5310.51</v>
      </c>
    </row>
    <row r="105" spans="1:7" ht="15.75">
      <c r="A105" s="33" t="s">
        <v>16</v>
      </c>
      <c r="B105" s="102">
        <f>SUM(B103:B104)</f>
        <v>3673.8</v>
      </c>
      <c r="C105" s="44">
        <f>SUM(C103:C104)</f>
        <v>6580.7699999999995</v>
      </c>
      <c r="D105" s="35">
        <f>SUM(D103:D104)</f>
        <v>109.5</v>
      </c>
      <c r="E105" s="44">
        <f>SUM(E103:E104)</f>
        <v>3552.37</v>
      </c>
      <c r="F105" s="60">
        <f>SUM(F103:F104)</f>
        <v>0</v>
      </c>
      <c r="G105" s="44">
        <f>SUM(C105:F105)</f>
        <v>10242.64</v>
      </c>
    </row>
    <row r="106" spans="1:7" ht="15.75">
      <c r="A106" s="45"/>
      <c r="B106" s="45"/>
      <c r="C106" s="68"/>
      <c r="D106" s="68"/>
      <c r="E106" s="69"/>
      <c r="F106" s="69"/>
      <c r="G106" s="68"/>
    </row>
    <row r="107" spans="1:7" ht="16.5">
      <c r="A107" s="45"/>
      <c r="B107" s="45"/>
      <c r="C107" s="8" t="s">
        <v>47</v>
      </c>
      <c r="D107" s="68"/>
      <c r="E107" s="69"/>
      <c r="F107" s="69"/>
      <c r="G107" s="68"/>
    </row>
    <row r="108" spans="1:7" ht="15.75">
      <c r="A108" s="45"/>
      <c r="B108" s="45"/>
      <c r="C108" s="68"/>
      <c r="D108" s="68"/>
      <c r="E108" s="69"/>
      <c r="F108" s="69"/>
      <c r="G108" s="68"/>
    </row>
    <row r="109" spans="1:7" ht="15.75">
      <c r="A109" s="12" t="s">
        <v>1</v>
      </c>
      <c r="B109" s="121" t="s">
        <v>58</v>
      </c>
      <c r="C109" s="12" t="s">
        <v>2</v>
      </c>
      <c r="D109" s="12" t="s">
        <v>3</v>
      </c>
      <c r="E109" s="13" t="s">
        <v>4</v>
      </c>
      <c r="F109" s="12" t="s">
        <v>5</v>
      </c>
      <c r="G109" s="48" t="s">
        <v>6</v>
      </c>
    </row>
    <row r="110" spans="1:7" ht="15.75">
      <c r="A110" s="15"/>
      <c r="B110" s="122" t="s">
        <v>59</v>
      </c>
      <c r="C110" s="15" t="s">
        <v>7</v>
      </c>
      <c r="D110" s="15"/>
      <c r="E110" s="16"/>
      <c r="F110" s="15"/>
      <c r="G110" s="49" t="s">
        <v>8</v>
      </c>
    </row>
    <row r="111" spans="1:7" ht="15.75">
      <c r="A111" s="18" t="s">
        <v>48</v>
      </c>
      <c r="B111" s="102">
        <v>5630.5</v>
      </c>
      <c r="C111" s="38">
        <v>26151.86</v>
      </c>
      <c r="D111" s="70">
        <v>900.72</v>
      </c>
      <c r="E111" s="87">
        <v>22584.94</v>
      </c>
      <c r="F111" s="94">
        <v>73199.84</v>
      </c>
      <c r="G111" s="71">
        <f>SUM(C111:F111)</f>
        <v>122837.36</v>
      </c>
    </row>
    <row r="112" spans="1:7" ht="15.75">
      <c r="A112" s="33" t="s">
        <v>16</v>
      </c>
      <c r="B112" s="102">
        <v>5630.5</v>
      </c>
      <c r="C112" s="34">
        <f>SUM(C111)</f>
        <v>26151.86</v>
      </c>
      <c r="D112" s="35">
        <f>SUM(D111)</f>
        <v>900.72</v>
      </c>
      <c r="E112" s="95">
        <f>SUM(E111)</f>
        <v>22584.94</v>
      </c>
      <c r="F112" s="50">
        <f>SUM(F111)</f>
        <v>73199.84</v>
      </c>
      <c r="G112" s="44">
        <f>SUM(C112:F112)</f>
        <v>122837.36</v>
      </c>
    </row>
    <row r="113" spans="1:7" ht="15.75">
      <c r="A113" s="80" t="s">
        <v>77</v>
      </c>
      <c r="B113" s="80"/>
      <c r="C113" s="80"/>
      <c r="D113" s="80"/>
      <c r="E113" s="80"/>
      <c r="F113" s="80"/>
      <c r="G113" s="80"/>
    </row>
    <row r="114" spans="1:7" ht="15.75">
      <c r="A114" s="9"/>
      <c r="B114" s="9"/>
      <c r="C114" s="9"/>
      <c r="D114" s="9"/>
      <c r="E114" s="9"/>
      <c r="F114" s="9"/>
      <c r="G114" s="9"/>
    </row>
    <row r="115" spans="1:7" ht="15.75">
      <c r="A115" s="116" t="s">
        <v>49</v>
      </c>
      <c r="B115" s="18"/>
      <c r="C115" s="96">
        <f>C15+C28+C39+C51+C60+C74+C82+C95+C105+C112</f>
        <v>390440.98</v>
      </c>
      <c r="D115" s="9"/>
      <c r="E115" s="9"/>
      <c r="F115" s="9"/>
      <c r="G115" s="9"/>
    </row>
    <row r="116" spans="1:7" ht="15.75">
      <c r="A116" s="117" t="s">
        <v>3</v>
      </c>
      <c r="B116" s="18"/>
      <c r="C116" s="96">
        <f>D15+D28+D39+D51+D60+D74+D82+D95+D105+D112</f>
        <v>14262.519999999997</v>
      </c>
      <c r="D116" s="9"/>
      <c r="E116" s="9"/>
      <c r="F116" s="9"/>
      <c r="G116" s="9"/>
    </row>
    <row r="117" spans="1:7" ht="15.75">
      <c r="A117" s="118" t="s">
        <v>50</v>
      </c>
      <c r="B117" s="18"/>
      <c r="C117" s="96">
        <f>E15+E28+E39+E51+E60+E74+E82+E95+E105+E112</f>
        <v>258163.52999999997</v>
      </c>
      <c r="D117" s="9"/>
      <c r="E117" s="9"/>
      <c r="F117" s="9"/>
      <c r="G117" s="9"/>
    </row>
    <row r="118" spans="1:7" ht="15.75">
      <c r="A118" s="117" t="s">
        <v>51</v>
      </c>
      <c r="B118" s="18"/>
      <c r="C118" s="96">
        <f>F15+F28+F39+F51+F60+F74+F82+F95+F105+F112</f>
        <v>467715.5</v>
      </c>
      <c r="D118" s="9"/>
      <c r="E118" s="9"/>
      <c r="F118" s="9"/>
      <c r="G118" s="9"/>
    </row>
    <row r="119" spans="1:7" ht="16.5">
      <c r="A119" s="119" t="s">
        <v>53</v>
      </c>
      <c r="B119" s="73"/>
      <c r="C119" s="97">
        <f>G15+G28+G39+G51+G60+G74+G82+G95+G105+G112</f>
        <v>1130582.53</v>
      </c>
      <c r="D119" s="9"/>
      <c r="E119" s="9"/>
      <c r="F119" s="9"/>
      <c r="G119" s="9"/>
    </row>
    <row r="120" spans="1:7" ht="16.5">
      <c r="A120" s="120" t="s">
        <v>52</v>
      </c>
      <c r="B120" s="74"/>
      <c r="C120" s="98">
        <f>C119-C116</f>
        <v>1116320.01</v>
      </c>
      <c r="D120" s="9"/>
      <c r="E120" s="75"/>
      <c r="F120" s="75"/>
      <c r="G120" s="75"/>
    </row>
    <row r="121" spans="1:7" ht="15.75">
      <c r="A121" s="75"/>
      <c r="B121" s="75"/>
      <c r="C121" s="75"/>
      <c r="D121" s="9"/>
      <c r="E121" s="9"/>
      <c r="F121" s="109"/>
      <c r="G121" s="9"/>
    </row>
    <row r="122" spans="1:7" ht="15.75">
      <c r="A122" s="75"/>
      <c r="B122" s="75"/>
      <c r="C122" s="75"/>
      <c r="D122" s="75"/>
      <c r="E122" s="75"/>
      <c r="F122" s="75"/>
      <c r="G122" s="75"/>
    </row>
    <row r="123" spans="1:7" ht="15.75">
      <c r="A123" s="75"/>
      <c r="B123" s="75"/>
      <c r="C123" s="75"/>
      <c r="D123" s="75"/>
      <c r="E123" s="75"/>
      <c r="F123" s="75"/>
      <c r="G123" s="75"/>
    </row>
    <row r="124" spans="3:7" ht="15.75">
      <c r="C124" s="75"/>
      <c r="D124" s="75"/>
      <c r="E124" s="75"/>
      <c r="F124" s="75"/>
      <c r="G124" s="75"/>
    </row>
    <row r="125" spans="1:7" ht="15.75">
      <c r="A125" s="75"/>
      <c r="B125" s="75"/>
      <c r="C125" s="75"/>
      <c r="D125" s="75"/>
      <c r="E125" s="75"/>
      <c r="F125" s="75"/>
      <c r="G125" s="75"/>
    </row>
    <row r="126" spans="1:7" ht="16.5">
      <c r="A126" s="112" t="s">
        <v>60</v>
      </c>
      <c r="B126" s="111">
        <v>109853.3</v>
      </c>
      <c r="C126" s="75"/>
      <c r="D126" s="75"/>
      <c r="E126" s="75"/>
      <c r="F126" s="75"/>
      <c r="G126" s="75"/>
    </row>
    <row r="127" spans="1:7" ht="15.75">
      <c r="A127" s="75"/>
      <c r="B127" s="75"/>
      <c r="C127" s="75"/>
      <c r="D127" s="75"/>
      <c r="E127" s="75"/>
      <c r="F127" s="75"/>
      <c r="G127" s="7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G127"/>
  <sheetViews>
    <sheetView zoomScalePageLayoutView="0" workbookViewId="0" topLeftCell="A1">
      <selection activeCell="J18" sqref="J18"/>
    </sheetView>
  </sheetViews>
  <sheetFormatPr defaultColWidth="8.796875" defaultRowHeight="14.25"/>
  <cols>
    <col min="1" max="1" width="25.8984375" style="0" customWidth="1"/>
    <col min="2" max="2" width="16.09765625" style="0" customWidth="1"/>
    <col min="3" max="3" width="17.19921875" style="0" customWidth="1"/>
    <col min="4" max="4" width="14.69921875" style="0" customWidth="1"/>
    <col min="5" max="5" width="11.3984375" style="0" customWidth="1"/>
    <col min="6" max="6" width="15.69921875" style="0" customWidth="1"/>
    <col min="7" max="7" width="18.59765625" style="0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129" t="s">
        <v>70</v>
      </c>
      <c r="B2" s="130"/>
      <c r="C2" s="131"/>
      <c r="D2" s="131"/>
      <c r="E2" s="131"/>
      <c r="F2" s="131"/>
      <c r="G2" s="128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21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7" ht="15.75">
      <c r="A7" s="15"/>
      <c r="B7" s="122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2">
        <v>2754.1</v>
      </c>
      <c r="C8" s="19">
        <v>12062.42</v>
      </c>
      <c r="D8" s="20">
        <v>335.57</v>
      </c>
      <c r="E8" s="76">
        <v>4000.23</v>
      </c>
      <c r="F8" s="21">
        <v>1114.32</v>
      </c>
      <c r="G8" s="22">
        <f aca="true" t="shared" si="0" ref="G8:G15">SUM(C8:F8)</f>
        <v>17512.54</v>
      </c>
    </row>
    <row r="9" spans="1:7" ht="15.75">
      <c r="A9" s="18" t="s">
        <v>10</v>
      </c>
      <c r="B9" s="102">
        <v>5338.3</v>
      </c>
      <c r="C9" s="19">
        <v>27609.02</v>
      </c>
      <c r="D9" s="20">
        <v>3573.46</v>
      </c>
      <c r="E9" s="76">
        <v>7667.18</v>
      </c>
      <c r="F9" s="23">
        <v>11749.76</v>
      </c>
      <c r="G9" s="24">
        <f t="shared" si="0"/>
        <v>50599.420000000006</v>
      </c>
    </row>
    <row r="10" spans="1:7" ht="15.75">
      <c r="A10" s="18" t="s">
        <v>11</v>
      </c>
      <c r="B10" s="102">
        <v>7223.3</v>
      </c>
      <c r="C10" s="19">
        <v>31730.49</v>
      </c>
      <c r="D10" s="20">
        <v>988.96</v>
      </c>
      <c r="E10" s="76">
        <v>14095.28</v>
      </c>
      <c r="F10" s="25">
        <v>30225.52</v>
      </c>
      <c r="G10" s="24">
        <f t="shared" si="0"/>
        <v>77040.25</v>
      </c>
    </row>
    <row r="11" spans="1:7" ht="15.75">
      <c r="A11" s="18" t="s">
        <v>12</v>
      </c>
      <c r="B11" s="102">
        <v>5395</v>
      </c>
      <c r="C11" s="19">
        <v>36108.98</v>
      </c>
      <c r="D11" s="20">
        <v>1298.98</v>
      </c>
      <c r="E11" s="76">
        <v>16638.47</v>
      </c>
      <c r="F11" s="23">
        <v>107177.58</v>
      </c>
      <c r="G11" s="24">
        <f t="shared" si="0"/>
        <v>161224.01</v>
      </c>
    </row>
    <row r="12" spans="1:7" ht="15.75">
      <c r="A12" s="26" t="s">
        <v>13</v>
      </c>
      <c r="B12" s="102">
        <v>3856.3</v>
      </c>
      <c r="C12" s="19">
        <v>11125.24</v>
      </c>
      <c r="D12" s="20">
        <v>170.39</v>
      </c>
      <c r="E12" s="76">
        <v>22919.23</v>
      </c>
      <c r="F12" s="23">
        <v>4588.29</v>
      </c>
      <c r="G12" s="24">
        <f t="shared" si="0"/>
        <v>38803.15</v>
      </c>
    </row>
    <row r="13" spans="1:7" ht="15.75">
      <c r="A13" s="26" t="s">
        <v>14</v>
      </c>
      <c r="B13" s="102">
        <v>3917.53</v>
      </c>
      <c r="C13" s="20">
        <v>20783.36</v>
      </c>
      <c r="D13" s="19">
        <v>554.42</v>
      </c>
      <c r="E13" s="77">
        <v>0</v>
      </c>
      <c r="F13" s="27">
        <v>0</v>
      </c>
      <c r="G13" s="24">
        <f t="shared" si="0"/>
        <v>21337.78</v>
      </c>
    </row>
    <row r="14" spans="1:7" ht="15.75">
      <c r="A14" s="28" t="s">
        <v>15</v>
      </c>
      <c r="B14" s="123">
        <v>0</v>
      </c>
      <c r="C14" s="29">
        <f>259.26+104.39+0.02+41.38+4.63+0.4</f>
        <v>410.0799999999999</v>
      </c>
      <c r="D14" s="30">
        <f>2.72+0.03</f>
        <v>2.75</v>
      </c>
      <c r="E14" s="78">
        <v>0</v>
      </c>
      <c r="F14" s="31">
        <v>0</v>
      </c>
      <c r="G14" s="32">
        <f t="shared" si="0"/>
        <v>412.8299999999999</v>
      </c>
    </row>
    <row r="15" spans="1:7" ht="15.75">
      <c r="A15" s="33" t="s">
        <v>16</v>
      </c>
      <c r="B15" s="102">
        <f>SUM(B8:B14)</f>
        <v>28484.53</v>
      </c>
      <c r="C15" s="34">
        <f>SUM(C8:C14)</f>
        <v>139829.59</v>
      </c>
      <c r="D15" s="35">
        <f>SUM(D8:D14)</f>
        <v>6924.53</v>
      </c>
      <c r="E15" s="79">
        <f>SUM(E8:E14)</f>
        <v>65320.39</v>
      </c>
      <c r="F15" s="36">
        <f>SUM(F8:F14)</f>
        <v>154855.47</v>
      </c>
      <c r="G15" s="37">
        <f t="shared" si="0"/>
        <v>366929.98</v>
      </c>
    </row>
    <row r="16" spans="1:7" ht="15.75">
      <c r="A16" s="80" t="s">
        <v>73</v>
      </c>
      <c r="B16" s="80"/>
      <c r="C16" s="80"/>
      <c r="D16" s="80"/>
      <c r="E16" s="80"/>
      <c r="F16" s="80"/>
      <c r="G16" s="80"/>
    </row>
    <row r="17" spans="1:7" ht="15.75">
      <c r="A17" s="81"/>
      <c r="B17" s="81"/>
      <c r="C17" s="81"/>
      <c r="D17" s="81"/>
      <c r="E17" s="81"/>
      <c r="F17" s="81"/>
      <c r="G17" s="81"/>
    </row>
    <row r="18" spans="1:7" ht="15.75">
      <c r="A18" s="81"/>
      <c r="B18" s="81"/>
      <c r="C18" s="81"/>
      <c r="D18" s="81"/>
      <c r="E18" s="81"/>
      <c r="F18" s="81"/>
      <c r="G18" s="81"/>
    </row>
    <row r="19" spans="3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21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22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2">
        <v>1932.22</v>
      </c>
      <c r="C24" s="24">
        <v>6034.24</v>
      </c>
      <c r="D24" s="38">
        <v>64.65</v>
      </c>
      <c r="E24" s="82">
        <v>9851.43</v>
      </c>
      <c r="F24" s="40">
        <v>0</v>
      </c>
      <c r="G24" s="22">
        <f>SUM(C24:F24)</f>
        <v>15950.32</v>
      </c>
    </row>
    <row r="25" spans="1:7" ht="15.75">
      <c r="A25" s="18" t="s">
        <v>19</v>
      </c>
      <c r="B25" s="102">
        <v>3379.8</v>
      </c>
      <c r="C25" s="24">
        <v>16471.52</v>
      </c>
      <c r="D25" s="38">
        <v>224.59</v>
      </c>
      <c r="E25" s="83">
        <v>14508.25</v>
      </c>
      <c r="F25" s="38">
        <v>4129.76</v>
      </c>
      <c r="G25" s="24">
        <f>SUM(C25:F25)</f>
        <v>35334.12</v>
      </c>
    </row>
    <row r="26" spans="1:7" ht="15.75">
      <c r="A26" s="41" t="s">
        <v>20</v>
      </c>
      <c r="B26" s="123">
        <v>3569.01</v>
      </c>
      <c r="C26" s="22">
        <v>25613.52</v>
      </c>
      <c r="D26" s="42">
        <v>1061.04</v>
      </c>
      <c r="E26" s="82">
        <v>16395.95</v>
      </c>
      <c r="F26" s="43">
        <v>19354.79</v>
      </c>
      <c r="G26" s="22">
        <f>SUM(C26:F26)</f>
        <v>62425.3</v>
      </c>
    </row>
    <row r="27" spans="1:7" ht="15.75">
      <c r="A27" s="28" t="s">
        <v>15</v>
      </c>
      <c r="B27" s="123">
        <v>0</v>
      </c>
      <c r="C27" s="22">
        <f>121.49</f>
        <v>121.49</v>
      </c>
      <c r="D27" s="42">
        <f>3.19</f>
        <v>3.19</v>
      </c>
      <c r="E27" s="84">
        <v>0</v>
      </c>
      <c r="F27" s="42">
        <v>0</v>
      </c>
      <c r="G27" s="22">
        <f>SUM(C27:F27)</f>
        <v>124.67999999999999</v>
      </c>
    </row>
    <row r="28" spans="1:7" ht="15.75">
      <c r="A28" s="33" t="s">
        <v>16</v>
      </c>
      <c r="B28" s="102">
        <f>SUM(B24:B27)</f>
        <v>8881.03</v>
      </c>
      <c r="C28" s="44">
        <f>SUM(C24:C27)</f>
        <v>48240.77</v>
      </c>
      <c r="D28" s="35">
        <f>SUM(D24:D27)</f>
        <v>1353.47</v>
      </c>
      <c r="E28" s="79">
        <f>SUM(E24:E27)</f>
        <v>40755.630000000005</v>
      </c>
      <c r="F28" s="36">
        <f>SUM(F24:F27)</f>
        <v>23484.550000000003</v>
      </c>
      <c r="G28" s="44">
        <f>SUM(C28:F28)</f>
        <v>113834.42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21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22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07">
        <v>5359.66</v>
      </c>
      <c r="C38" s="24">
        <v>20628.04</v>
      </c>
      <c r="D38" s="38">
        <v>812.1</v>
      </c>
      <c r="E38" s="85">
        <v>6599.51</v>
      </c>
      <c r="F38" s="24">
        <v>1789.34</v>
      </c>
      <c r="G38" s="24">
        <f>SUM(C38:F38)</f>
        <v>29828.99</v>
      </c>
    </row>
    <row r="39" spans="1:7" ht="15.75">
      <c r="A39" s="33" t="s">
        <v>16</v>
      </c>
      <c r="B39" s="107">
        <f>SUM(B38)</f>
        <v>5359.66</v>
      </c>
      <c r="C39" s="44">
        <f>SUM(C38)</f>
        <v>20628.04</v>
      </c>
      <c r="D39" s="35">
        <f>SUM(D38)</f>
        <v>812.1</v>
      </c>
      <c r="E39" s="86">
        <f>SUM(E38)</f>
        <v>6599.51</v>
      </c>
      <c r="F39" s="50">
        <f>SUM(F38)</f>
        <v>1789.34</v>
      </c>
      <c r="G39" s="44">
        <f>SUM(C39:F39)</f>
        <v>29828.99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21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22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2">
        <v>5790</v>
      </c>
      <c r="C46" s="24">
        <v>20585.12</v>
      </c>
      <c r="D46" s="38">
        <v>481.8</v>
      </c>
      <c r="E46" s="87">
        <v>9178.23</v>
      </c>
      <c r="F46" s="51">
        <v>6293.84</v>
      </c>
      <c r="G46" s="24">
        <f aca="true" t="shared" si="1" ref="G46:G51">SUM(C46:F46)</f>
        <v>36538.99</v>
      </c>
    </row>
    <row r="47" spans="1:7" ht="15.75">
      <c r="A47" s="52" t="s">
        <v>25</v>
      </c>
      <c r="B47" s="124">
        <v>4352.4</v>
      </c>
      <c r="C47" s="53">
        <v>10908.56</v>
      </c>
      <c r="D47" s="54">
        <v>474.88</v>
      </c>
      <c r="E47" s="88">
        <v>9095.45</v>
      </c>
      <c r="F47" s="54">
        <v>13506.36</v>
      </c>
      <c r="G47" s="53">
        <f t="shared" si="1"/>
        <v>33985.25</v>
      </c>
    </row>
    <row r="48" spans="1:7" ht="15.75">
      <c r="A48" s="18" t="s">
        <v>26</v>
      </c>
      <c r="B48" s="102">
        <v>4367</v>
      </c>
      <c r="C48" s="24">
        <v>22196.95</v>
      </c>
      <c r="D48" s="38">
        <v>1729</v>
      </c>
      <c r="E48" s="87">
        <v>9163.06</v>
      </c>
      <c r="F48" s="38">
        <v>81713.05</v>
      </c>
      <c r="G48" s="24">
        <f t="shared" si="1"/>
        <v>114802.06</v>
      </c>
    </row>
    <row r="49" spans="1:7" ht="15.75">
      <c r="A49" s="18" t="s">
        <v>27</v>
      </c>
      <c r="B49" s="102">
        <v>4386</v>
      </c>
      <c r="C49" s="24">
        <v>15914.89</v>
      </c>
      <c r="D49" s="24">
        <v>729.73</v>
      </c>
      <c r="E49" s="87">
        <v>2301.73</v>
      </c>
      <c r="F49" s="24">
        <v>9999.31</v>
      </c>
      <c r="G49" s="24">
        <f t="shared" si="1"/>
        <v>28945.659999999996</v>
      </c>
    </row>
    <row r="50" spans="1:7" ht="15.75">
      <c r="A50" s="28" t="s">
        <v>15</v>
      </c>
      <c r="B50" s="102">
        <v>0</v>
      </c>
      <c r="C50" s="55">
        <f>411.4</f>
        <v>411.4</v>
      </c>
      <c r="D50" s="32">
        <v>3.7</v>
      </c>
      <c r="E50" s="89">
        <v>0</v>
      </c>
      <c r="F50" s="32">
        <v>0</v>
      </c>
      <c r="G50" s="32">
        <f t="shared" si="1"/>
        <v>415.09999999999997</v>
      </c>
    </row>
    <row r="51" spans="1:7" ht="15.75">
      <c r="A51" s="33" t="s">
        <v>16</v>
      </c>
      <c r="B51" s="102">
        <f>SUM(B46:B50)</f>
        <v>18895.4</v>
      </c>
      <c r="C51" s="34">
        <f>SUM(C46:C50)</f>
        <v>70016.92</v>
      </c>
      <c r="D51" s="35">
        <f>SUM(D46:D50)</f>
        <v>3419.11</v>
      </c>
      <c r="E51" s="79">
        <f>SUM(E46:E50)</f>
        <v>29738.469999999998</v>
      </c>
      <c r="F51" s="56">
        <f>SUM(F46:F50)</f>
        <v>111512.56</v>
      </c>
      <c r="G51" s="44">
        <f t="shared" si="1"/>
        <v>214687.06</v>
      </c>
    </row>
    <row r="52" spans="1:7" ht="15.75">
      <c r="A52" s="80" t="s">
        <v>74</v>
      </c>
      <c r="B52" s="80"/>
      <c r="C52" s="80"/>
      <c r="D52" s="80"/>
      <c r="E52" s="80"/>
      <c r="F52" s="80"/>
      <c r="G52" s="80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21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22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2">
        <v>4163.2</v>
      </c>
      <c r="C59" s="24">
        <v>9205.7</v>
      </c>
      <c r="D59" s="38">
        <v>257.9</v>
      </c>
      <c r="E59" s="57">
        <v>0</v>
      </c>
      <c r="F59" s="40">
        <v>0</v>
      </c>
      <c r="G59" s="24">
        <f>SUM(C59:F59)</f>
        <v>9463.6</v>
      </c>
    </row>
    <row r="60" spans="1:7" ht="15.75">
      <c r="A60" s="33" t="s">
        <v>16</v>
      </c>
      <c r="B60" s="108">
        <f>SUM(B59)</f>
        <v>4163.2</v>
      </c>
      <c r="C60" s="44">
        <f>SUM(C59)</f>
        <v>9205.7</v>
      </c>
      <c r="D60" s="35">
        <f>SUM(D59)</f>
        <v>257.9</v>
      </c>
      <c r="E60" s="58">
        <f>SUM(E59)</f>
        <v>0</v>
      </c>
      <c r="F60" s="58">
        <v>0</v>
      </c>
      <c r="G60" s="44">
        <f>SUM(C60:F60)</f>
        <v>9463.6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6.5">
      <c r="A64" s="9"/>
      <c r="B64" s="9"/>
      <c r="C64" s="8" t="s">
        <v>30</v>
      </c>
      <c r="D64" s="9"/>
      <c r="E64" s="9"/>
      <c r="F64" s="9"/>
      <c r="G64" s="9"/>
    </row>
    <row r="65" spans="1:7" ht="15.75">
      <c r="A65" s="10"/>
      <c r="B65" s="10"/>
      <c r="C65" s="10"/>
      <c r="D65" s="10"/>
      <c r="E65" s="10"/>
      <c r="F65" s="10"/>
      <c r="G65" s="10"/>
    </row>
    <row r="66" spans="1:7" ht="15.75">
      <c r="A66" s="12" t="s">
        <v>1</v>
      </c>
      <c r="B66" s="121" t="s">
        <v>58</v>
      </c>
      <c r="C66" s="12" t="s">
        <v>2</v>
      </c>
      <c r="D66" s="12" t="s">
        <v>3</v>
      </c>
      <c r="E66" s="13" t="s">
        <v>4</v>
      </c>
      <c r="F66" s="12" t="s">
        <v>5</v>
      </c>
      <c r="G66" s="12" t="s">
        <v>6</v>
      </c>
    </row>
    <row r="67" spans="1:7" ht="15.75">
      <c r="A67" s="15"/>
      <c r="B67" s="122" t="s">
        <v>59</v>
      </c>
      <c r="C67" s="15" t="s">
        <v>7</v>
      </c>
      <c r="D67" s="15"/>
      <c r="E67" s="16"/>
      <c r="F67" s="15"/>
      <c r="G67" s="15" t="s">
        <v>8</v>
      </c>
    </row>
    <row r="68" spans="1:7" ht="15.75">
      <c r="A68" s="18" t="s">
        <v>31</v>
      </c>
      <c r="B68" s="102">
        <v>3925.1</v>
      </c>
      <c r="C68" s="24">
        <v>10609.25</v>
      </c>
      <c r="D68" s="38">
        <v>133.8</v>
      </c>
      <c r="E68" s="87">
        <v>15141.23</v>
      </c>
      <c r="F68" s="59">
        <v>5570.73</v>
      </c>
      <c r="G68" s="24">
        <f aca="true" t="shared" si="2" ref="G68:G74">SUM(C68:F68)</f>
        <v>31455.01</v>
      </c>
    </row>
    <row r="69" spans="1:7" ht="15.75">
      <c r="A69" s="18" t="s">
        <v>32</v>
      </c>
      <c r="B69" s="102">
        <v>3353.2</v>
      </c>
      <c r="C69" s="24">
        <v>10686.93</v>
      </c>
      <c r="D69" s="38">
        <v>266.09</v>
      </c>
      <c r="E69" s="87">
        <v>0</v>
      </c>
      <c r="F69" s="59">
        <v>0</v>
      </c>
      <c r="G69" s="24">
        <f t="shared" si="2"/>
        <v>10953.02</v>
      </c>
    </row>
    <row r="70" spans="1:7" ht="15.75">
      <c r="A70" s="18" t="s">
        <v>33</v>
      </c>
      <c r="B70" s="102">
        <v>2205.1</v>
      </c>
      <c r="C70" s="24">
        <v>7876.81</v>
      </c>
      <c r="D70" s="38">
        <v>86.44</v>
      </c>
      <c r="E70" s="87">
        <v>0</v>
      </c>
      <c r="F70" s="59">
        <v>0</v>
      </c>
      <c r="G70" s="24">
        <f t="shared" si="2"/>
        <v>7963.25</v>
      </c>
    </row>
    <row r="71" spans="1:7" ht="15.75">
      <c r="A71" s="18" t="s">
        <v>34</v>
      </c>
      <c r="B71" s="102">
        <v>4173.48</v>
      </c>
      <c r="C71" s="38">
        <v>14719.39</v>
      </c>
      <c r="D71" s="24">
        <v>184.35</v>
      </c>
      <c r="E71" s="90">
        <v>0</v>
      </c>
      <c r="F71" s="40">
        <v>0</v>
      </c>
      <c r="G71" s="24">
        <f t="shared" si="2"/>
        <v>14903.74</v>
      </c>
    </row>
    <row r="72" spans="1:7" ht="15.75">
      <c r="A72" s="41" t="s">
        <v>35</v>
      </c>
      <c r="B72" s="123">
        <v>1710.1</v>
      </c>
      <c r="C72" s="42">
        <v>3555.13</v>
      </c>
      <c r="D72" s="32">
        <v>91.48</v>
      </c>
      <c r="E72" s="89">
        <v>0</v>
      </c>
      <c r="F72" s="32">
        <v>0</v>
      </c>
      <c r="G72" s="22">
        <f t="shared" si="2"/>
        <v>3646.61</v>
      </c>
    </row>
    <row r="73" spans="1:7" ht="15.75">
      <c r="A73" s="28" t="s">
        <v>15</v>
      </c>
      <c r="B73" s="123">
        <v>0</v>
      </c>
      <c r="C73" s="42">
        <f>115.41+60.53+185.91+165.67</f>
        <v>527.52</v>
      </c>
      <c r="D73" s="40">
        <f>3.05+1.76+4.45+5.54</f>
        <v>14.8</v>
      </c>
      <c r="E73" s="89">
        <v>0</v>
      </c>
      <c r="F73" s="40">
        <v>0</v>
      </c>
      <c r="G73" s="22">
        <f t="shared" si="2"/>
        <v>542.3199999999999</v>
      </c>
    </row>
    <row r="74" spans="1:7" ht="15.75">
      <c r="A74" s="33" t="s">
        <v>16</v>
      </c>
      <c r="B74" s="108">
        <f>SUM(B68:B73)</f>
        <v>15366.98</v>
      </c>
      <c r="C74" s="34">
        <f>SUM(C68:C73)</f>
        <v>47975.03</v>
      </c>
      <c r="D74" s="35">
        <f>SUM(D68:D73)</f>
        <v>776.9599999999999</v>
      </c>
      <c r="E74" s="91">
        <f>SUM(E68:E73)</f>
        <v>15141.23</v>
      </c>
      <c r="F74" s="60">
        <f>SUM(F68:F73)</f>
        <v>5570.73</v>
      </c>
      <c r="G74" s="44">
        <f t="shared" si="2"/>
        <v>69463.95</v>
      </c>
    </row>
    <row r="75" spans="1:7" ht="15.75">
      <c r="A75" s="61"/>
      <c r="B75" s="61"/>
      <c r="C75" s="62"/>
      <c r="D75" s="62"/>
      <c r="E75" s="63"/>
      <c r="F75" s="63"/>
      <c r="G75" s="62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6.5">
      <c r="A77" s="9"/>
      <c r="B77" s="9"/>
      <c r="C77" s="8" t="s">
        <v>36</v>
      </c>
      <c r="D77" s="9"/>
      <c r="E77" s="9"/>
      <c r="F77" s="9"/>
      <c r="G77" s="9"/>
    </row>
    <row r="78" spans="1:7" ht="15.75">
      <c r="A78" s="10"/>
      <c r="B78" s="10"/>
      <c r="C78" s="10"/>
      <c r="D78" s="10"/>
      <c r="E78" s="10"/>
      <c r="F78" s="10"/>
      <c r="G78" s="10"/>
    </row>
    <row r="79" spans="1:7" ht="15.75">
      <c r="A79" s="12" t="s">
        <v>1</v>
      </c>
      <c r="B79" s="121" t="s">
        <v>58</v>
      </c>
      <c r="C79" s="12" t="s">
        <v>2</v>
      </c>
      <c r="D79" s="12" t="s">
        <v>3</v>
      </c>
      <c r="E79" s="13" t="s">
        <v>4</v>
      </c>
      <c r="F79" s="12" t="s">
        <v>5</v>
      </c>
      <c r="G79" s="48" t="s">
        <v>6</v>
      </c>
    </row>
    <row r="80" spans="1:7" ht="15.75">
      <c r="A80" s="15"/>
      <c r="B80" s="122" t="s">
        <v>59</v>
      </c>
      <c r="C80" s="15" t="s">
        <v>7</v>
      </c>
      <c r="D80" s="15"/>
      <c r="E80" s="16"/>
      <c r="F80" s="15"/>
      <c r="G80" s="49" t="s">
        <v>8</v>
      </c>
    </row>
    <row r="81" spans="1:7" ht="15.75">
      <c r="A81" s="18" t="s">
        <v>37</v>
      </c>
      <c r="B81" s="102">
        <v>5787</v>
      </c>
      <c r="C81" s="24">
        <v>29114.3</v>
      </c>
      <c r="D81" s="38">
        <v>1816.04</v>
      </c>
      <c r="E81" s="24">
        <v>19607.91</v>
      </c>
      <c r="F81" s="64">
        <v>102245.02</v>
      </c>
      <c r="G81" s="24">
        <f>SUM(C81:F81)</f>
        <v>152783.27000000002</v>
      </c>
    </row>
    <row r="82" spans="1:7" ht="15.75">
      <c r="A82" s="33" t="s">
        <v>16</v>
      </c>
      <c r="B82" s="108">
        <f>SUM(B81)</f>
        <v>5787</v>
      </c>
      <c r="C82" s="44">
        <f>SUM(C81)</f>
        <v>29114.3</v>
      </c>
      <c r="D82" s="35">
        <f>SUM(D81)</f>
        <v>1816.04</v>
      </c>
      <c r="E82" s="50">
        <f>SUM(E81)</f>
        <v>19607.91</v>
      </c>
      <c r="F82" s="65">
        <f>SUM(F81)</f>
        <v>102245.02</v>
      </c>
      <c r="G82" s="44">
        <f>SUM(C82:F82)</f>
        <v>152783.27000000002</v>
      </c>
    </row>
    <row r="83" spans="1:7" ht="15.75">
      <c r="A83" s="80" t="s">
        <v>71</v>
      </c>
      <c r="B83" s="80"/>
      <c r="C83" s="80"/>
      <c r="D83" s="80"/>
      <c r="E83" s="80"/>
      <c r="F83" s="80"/>
      <c r="G83" s="80"/>
    </row>
    <row r="84" spans="1:7" ht="15.75">
      <c r="A84" s="92"/>
      <c r="B84" s="92"/>
      <c r="C84" s="92"/>
      <c r="D84" s="92"/>
      <c r="E84" s="92"/>
      <c r="F84" s="92"/>
      <c r="G84" s="92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6.5">
      <c r="A86" s="9"/>
      <c r="B86" s="9"/>
      <c r="C86" s="8" t="s">
        <v>38</v>
      </c>
      <c r="D86" s="9"/>
      <c r="E86" s="9"/>
      <c r="F86" s="9"/>
      <c r="G86" s="9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2" t="s">
        <v>1</v>
      </c>
      <c r="B88" s="121" t="s">
        <v>58</v>
      </c>
      <c r="C88" s="12" t="s">
        <v>2</v>
      </c>
      <c r="D88" s="12" t="s">
        <v>3</v>
      </c>
      <c r="E88" s="13" t="s">
        <v>4</v>
      </c>
      <c r="F88" s="12" t="s">
        <v>5</v>
      </c>
      <c r="G88" s="48" t="s">
        <v>6</v>
      </c>
    </row>
    <row r="89" spans="1:7" ht="15.75">
      <c r="A89" s="15"/>
      <c r="B89" s="122" t="s">
        <v>59</v>
      </c>
      <c r="C89" s="15" t="s">
        <v>7</v>
      </c>
      <c r="D89" s="15"/>
      <c r="E89" s="16"/>
      <c r="F89" s="15"/>
      <c r="G89" s="49" t="s">
        <v>8</v>
      </c>
    </row>
    <row r="90" spans="1:7" ht="15.75">
      <c r="A90" s="18" t="s">
        <v>39</v>
      </c>
      <c r="B90" s="102">
        <v>1473</v>
      </c>
      <c r="C90" s="24">
        <v>3766.41</v>
      </c>
      <c r="D90" s="38">
        <v>66.74</v>
      </c>
      <c r="E90" s="40">
        <v>3023.99</v>
      </c>
      <c r="F90" s="59">
        <v>0</v>
      </c>
      <c r="G90" s="24">
        <f aca="true" t="shared" si="3" ref="G90:G95">SUM(C90:F90)</f>
        <v>6857.139999999999</v>
      </c>
    </row>
    <row r="91" spans="1:7" ht="15.75">
      <c r="A91" s="18" t="s">
        <v>40</v>
      </c>
      <c r="B91" s="102">
        <v>1475.3</v>
      </c>
      <c r="C91" s="24">
        <v>4583.16</v>
      </c>
      <c r="D91" s="38">
        <v>230.76</v>
      </c>
      <c r="E91" s="39">
        <v>4689.44</v>
      </c>
      <c r="F91" s="38">
        <v>0</v>
      </c>
      <c r="G91" s="24">
        <f t="shared" si="3"/>
        <v>9503.36</v>
      </c>
    </row>
    <row r="92" spans="1:7" ht="15.75">
      <c r="A92" s="18" t="s">
        <v>41</v>
      </c>
      <c r="B92" s="102">
        <v>1475.8</v>
      </c>
      <c r="C92" s="24">
        <v>8325.69</v>
      </c>
      <c r="D92" s="38">
        <v>198.03</v>
      </c>
      <c r="E92" s="40">
        <v>0</v>
      </c>
      <c r="F92" s="38">
        <v>0</v>
      </c>
      <c r="G92" s="24">
        <f t="shared" si="3"/>
        <v>8523.720000000001</v>
      </c>
    </row>
    <row r="93" spans="1:7" ht="15.75">
      <c r="A93" s="41" t="s">
        <v>42</v>
      </c>
      <c r="B93" s="123">
        <v>1471.9</v>
      </c>
      <c r="C93" s="22">
        <v>3651.03</v>
      </c>
      <c r="D93" s="42">
        <v>28.7</v>
      </c>
      <c r="E93" s="40">
        <v>0</v>
      </c>
      <c r="F93" s="42">
        <v>0</v>
      </c>
      <c r="G93" s="22">
        <f t="shared" si="3"/>
        <v>3679.73</v>
      </c>
    </row>
    <row r="94" spans="1:7" ht="15.75">
      <c r="A94" s="41" t="s">
        <v>43</v>
      </c>
      <c r="B94" s="123">
        <v>7715.2</v>
      </c>
      <c r="C94" s="22">
        <v>27710.13</v>
      </c>
      <c r="D94" s="42">
        <v>717.16</v>
      </c>
      <c r="E94" s="93">
        <v>6537.06</v>
      </c>
      <c r="F94" s="66">
        <v>0</v>
      </c>
      <c r="G94" s="22">
        <f t="shared" si="3"/>
        <v>34964.35</v>
      </c>
    </row>
    <row r="95" spans="1:7" ht="15.75">
      <c r="A95" s="33" t="s">
        <v>16</v>
      </c>
      <c r="B95" s="102">
        <f>SUM(B90:B94)</f>
        <v>13611.2</v>
      </c>
      <c r="C95" s="44">
        <f>SUM(C90:C94)</f>
        <v>48036.42</v>
      </c>
      <c r="D95" s="35">
        <f>SUM(D90:D94)</f>
        <v>1241.3899999999999</v>
      </c>
      <c r="E95" s="79">
        <f>SUM(E90:E94)</f>
        <v>14250.49</v>
      </c>
      <c r="F95" s="36">
        <f>SUM(F90:F94)</f>
        <v>0</v>
      </c>
      <c r="G95" s="44">
        <f t="shared" si="3"/>
        <v>63528.299999999996</v>
      </c>
    </row>
    <row r="96" spans="1:7" ht="15.75">
      <c r="A96" s="45"/>
      <c r="B96" s="45"/>
      <c r="C96" s="45"/>
      <c r="D96" s="45"/>
      <c r="E96" s="45"/>
      <c r="F96" s="45"/>
      <c r="G96" s="45"/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6.5">
      <c r="A99" s="9"/>
      <c r="B99" s="9"/>
      <c r="C99" s="8" t="s">
        <v>44</v>
      </c>
      <c r="D99" s="9"/>
      <c r="E99" s="9"/>
      <c r="F99" s="9"/>
      <c r="G99" s="9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2" t="s">
        <v>1</v>
      </c>
      <c r="B101" s="121" t="s">
        <v>58</v>
      </c>
      <c r="C101" s="12" t="s">
        <v>2</v>
      </c>
      <c r="D101" s="12" t="s">
        <v>3</v>
      </c>
      <c r="E101" s="13" t="s">
        <v>4</v>
      </c>
      <c r="F101" s="12" t="s">
        <v>5</v>
      </c>
      <c r="G101" s="48" t="s">
        <v>6</v>
      </c>
    </row>
    <row r="102" spans="1:7" ht="15.75">
      <c r="A102" s="15"/>
      <c r="B102" s="122" t="s">
        <v>59</v>
      </c>
      <c r="C102" s="15" t="s">
        <v>7</v>
      </c>
      <c r="D102" s="15"/>
      <c r="E102" s="16"/>
      <c r="F102" s="15"/>
      <c r="G102" s="49" t="s">
        <v>8</v>
      </c>
    </row>
    <row r="103" spans="1:7" ht="15.75">
      <c r="A103" s="67" t="s">
        <v>45</v>
      </c>
      <c r="B103" s="123">
        <v>1694.8</v>
      </c>
      <c r="C103" s="22">
        <v>10588.65</v>
      </c>
      <c r="D103" s="24">
        <v>387.71</v>
      </c>
      <c r="E103" s="55">
        <v>0</v>
      </c>
      <c r="F103" s="32">
        <v>0</v>
      </c>
      <c r="G103" s="66">
        <f>SUM(C103:F103)</f>
        <v>10976.359999999999</v>
      </c>
    </row>
    <row r="104" spans="1:7" ht="15.75">
      <c r="A104" s="18" t="s">
        <v>46</v>
      </c>
      <c r="B104" s="102">
        <v>1979</v>
      </c>
      <c r="C104" s="24">
        <v>6822.35</v>
      </c>
      <c r="D104" s="38">
        <v>190.17</v>
      </c>
      <c r="E104" s="40">
        <v>0</v>
      </c>
      <c r="F104" s="40">
        <v>0</v>
      </c>
      <c r="G104" s="24">
        <f>SUM(C104:F104)</f>
        <v>7012.52</v>
      </c>
    </row>
    <row r="105" spans="1:7" ht="15.75">
      <c r="A105" s="33" t="s">
        <v>16</v>
      </c>
      <c r="B105" s="102">
        <f>SUM(B103:B104)</f>
        <v>3673.8</v>
      </c>
      <c r="C105" s="44">
        <f>SUM(C103:C104)</f>
        <v>17411</v>
      </c>
      <c r="D105" s="35">
        <f>SUM(D103:D104)</f>
        <v>577.88</v>
      </c>
      <c r="E105" s="44">
        <f>SUM(E103:E104)</f>
        <v>0</v>
      </c>
      <c r="F105" s="60">
        <f>SUM(F103:F104)</f>
        <v>0</v>
      </c>
      <c r="G105" s="44">
        <f>SUM(C105:F105)</f>
        <v>17988.88</v>
      </c>
    </row>
    <row r="106" spans="1:7" ht="15.75">
      <c r="A106" s="45"/>
      <c r="B106" s="45"/>
      <c r="C106" s="68"/>
      <c r="D106" s="68"/>
      <c r="E106" s="69"/>
      <c r="F106" s="69"/>
      <c r="G106" s="68"/>
    </row>
    <row r="107" spans="1:7" ht="16.5">
      <c r="A107" s="45"/>
      <c r="B107" s="45"/>
      <c r="C107" s="8" t="s">
        <v>47</v>
      </c>
      <c r="D107" s="68"/>
      <c r="E107" s="69"/>
      <c r="F107" s="69"/>
      <c r="G107" s="68"/>
    </row>
    <row r="108" spans="1:7" ht="15.75">
      <c r="A108" s="45"/>
      <c r="B108" s="45"/>
      <c r="C108" s="68"/>
      <c r="D108" s="68"/>
      <c r="E108" s="69"/>
      <c r="F108" s="69"/>
      <c r="G108" s="68"/>
    </row>
    <row r="109" spans="1:7" ht="15.75">
      <c r="A109" s="12" t="s">
        <v>1</v>
      </c>
      <c r="B109" s="121" t="s">
        <v>58</v>
      </c>
      <c r="C109" s="12" t="s">
        <v>2</v>
      </c>
      <c r="D109" s="12" t="s">
        <v>3</v>
      </c>
      <c r="E109" s="13" t="s">
        <v>4</v>
      </c>
      <c r="F109" s="12" t="s">
        <v>5</v>
      </c>
      <c r="G109" s="48" t="s">
        <v>6</v>
      </c>
    </row>
    <row r="110" spans="1:7" ht="15.75">
      <c r="A110" s="15"/>
      <c r="B110" s="122" t="s">
        <v>59</v>
      </c>
      <c r="C110" s="15" t="s">
        <v>7</v>
      </c>
      <c r="D110" s="15"/>
      <c r="E110" s="16"/>
      <c r="F110" s="15"/>
      <c r="G110" s="49" t="s">
        <v>8</v>
      </c>
    </row>
    <row r="111" spans="1:7" ht="15.75">
      <c r="A111" s="18" t="s">
        <v>48</v>
      </c>
      <c r="B111" s="102">
        <v>5630.5</v>
      </c>
      <c r="C111" s="38">
        <v>20224.06</v>
      </c>
      <c r="D111" s="70">
        <v>1319.32</v>
      </c>
      <c r="E111" s="87">
        <v>22584.94</v>
      </c>
      <c r="F111" s="94">
        <v>73476.68</v>
      </c>
      <c r="G111" s="71">
        <f>SUM(C111:F111)</f>
        <v>117605</v>
      </c>
    </row>
    <row r="112" spans="1:7" ht="15.75">
      <c r="A112" s="33" t="s">
        <v>16</v>
      </c>
      <c r="B112" s="102">
        <v>5630.5</v>
      </c>
      <c r="C112" s="34">
        <f>SUM(C111)</f>
        <v>20224.06</v>
      </c>
      <c r="D112" s="35">
        <f>SUM(D111)</f>
        <v>1319.32</v>
      </c>
      <c r="E112" s="95">
        <f>SUM(E111)</f>
        <v>22584.94</v>
      </c>
      <c r="F112" s="50">
        <f>SUM(F111)</f>
        <v>73476.68</v>
      </c>
      <c r="G112" s="44">
        <f>SUM(C112:F112)</f>
        <v>117605</v>
      </c>
    </row>
    <row r="113" spans="1:7" ht="15.75">
      <c r="A113" s="80" t="s">
        <v>72</v>
      </c>
      <c r="B113" s="80"/>
      <c r="C113" s="80"/>
      <c r="D113" s="80"/>
      <c r="E113" s="80"/>
      <c r="F113" s="80"/>
      <c r="G113" s="80"/>
    </row>
    <row r="114" spans="1:7" ht="15.75">
      <c r="A114" s="9"/>
      <c r="B114" s="9"/>
      <c r="C114" s="9"/>
      <c r="D114" s="9"/>
      <c r="E114" s="9"/>
      <c r="F114" s="9"/>
      <c r="G114" s="9"/>
    </row>
    <row r="115" spans="1:7" ht="15.75">
      <c r="A115" s="116" t="s">
        <v>49</v>
      </c>
      <c r="B115" s="18"/>
      <c r="C115" s="96">
        <f>C15+C28+C39+C51+C60+C74+C82+C95+C105+C112</f>
        <v>450681.83</v>
      </c>
      <c r="D115" s="9"/>
      <c r="E115" s="9"/>
      <c r="F115" s="9"/>
      <c r="G115" s="9"/>
    </row>
    <row r="116" spans="1:7" ht="15.75">
      <c r="A116" s="117" t="s">
        <v>3</v>
      </c>
      <c r="B116" s="18"/>
      <c r="C116" s="96">
        <f>D15+D28+D39+D51+D60+D74+D82+D95+D105+D112</f>
        <v>18498.7</v>
      </c>
      <c r="D116" s="9"/>
      <c r="E116" s="9"/>
      <c r="F116" s="9"/>
      <c r="G116" s="9"/>
    </row>
    <row r="117" spans="1:7" ht="15.75">
      <c r="A117" s="118" t="s">
        <v>50</v>
      </c>
      <c r="B117" s="18"/>
      <c r="C117" s="96">
        <f>E15+E28+E39+E51+E60+E74+E82+E95+E105+E112</f>
        <v>213998.57</v>
      </c>
      <c r="D117" s="9"/>
      <c r="E117" s="9"/>
      <c r="F117" s="9"/>
      <c r="G117" s="9"/>
    </row>
    <row r="118" spans="1:7" ht="15.75">
      <c r="A118" s="117" t="s">
        <v>51</v>
      </c>
      <c r="B118" s="18"/>
      <c r="C118" s="96">
        <f>F15+F28+F39+F51+F60+F74+F82+F95+F105+F112</f>
        <v>472934.35000000003</v>
      </c>
      <c r="D118" s="9"/>
      <c r="E118" s="9"/>
      <c r="F118" s="9"/>
      <c r="G118" s="9"/>
    </row>
    <row r="119" spans="1:7" ht="16.5">
      <c r="A119" s="119" t="s">
        <v>53</v>
      </c>
      <c r="B119" s="73"/>
      <c r="C119" s="97">
        <f>G15+G28+G39+G51+G60+G74+G82+G95+G105+G112</f>
        <v>1156113.45</v>
      </c>
      <c r="D119" s="9"/>
      <c r="E119" s="9"/>
      <c r="F119" s="9"/>
      <c r="G119" s="9"/>
    </row>
    <row r="120" spans="1:7" ht="16.5">
      <c r="A120" s="120" t="s">
        <v>52</v>
      </c>
      <c r="B120" s="74"/>
      <c r="C120" s="98">
        <f>C119-C116</f>
        <v>1137614.75</v>
      </c>
      <c r="D120" s="9"/>
      <c r="E120" s="75"/>
      <c r="F120" s="75"/>
      <c r="G120" s="75"/>
    </row>
    <row r="121" spans="1:7" ht="15.75">
      <c r="A121" s="75"/>
      <c r="B121" s="75"/>
      <c r="C121" s="75"/>
      <c r="D121" s="9"/>
      <c r="E121" s="9"/>
      <c r="F121" s="109"/>
      <c r="G121" s="9"/>
    </row>
    <row r="122" spans="1:7" ht="15.75">
      <c r="A122" s="75"/>
      <c r="B122" s="75"/>
      <c r="C122" s="75"/>
      <c r="D122" s="75"/>
      <c r="E122" s="75"/>
      <c r="F122" s="75"/>
      <c r="G122" s="75"/>
    </row>
    <row r="123" spans="1:7" ht="15.75">
      <c r="A123" s="75"/>
      <c r="B123" s="75"/>
      <c r="C123" s="75"/>
      <c r="D123" s="75"/>
      <c r="E123" s="75"/>
      <c r="F123" s="75"/>
      <c r="G123" s="75"/>
    </row>
    <row r="124" spans="3:7" ht="15.75">
      <c r="C124" s="75"/>
      <c r="D124" s="75"/>
      <c r="E124" s="75"/>
      <c r="F124" s="75"/>
      <c r="G124" s="75"/>
    </row>
    <row r="125" spans="1:7" ht="15.75">
      <c r="A125" s="75"/>
      <c r="B125" s="75"/>
      <c r="C125" s="75"/>
      <c r="D125" s="75"/>
      <c r="E125" s="75"/>
      <c r="F125" s="75"/>
      <c r="G125" s="75"/>
    </row>
    <row r="126" spans="1:7" ht="16.5">
      <c r="A126" s="112" t="s">
        <v>60</v>
      </c>
      <c r="B126" s="111">
        <v>109853.3</v>
      </c>
      <c r="C126" s="75"/>
      <c r="D126" s="75"/>
      <c r="E126" s="75"/>
      <c r="F126" s="75"/>
      <c r="G126" s="75"/>
    </row>
    <row r="127" spans="1:7" ht="15.75">
      <c r="A127" s="75"/>
      <c r="B127" s="75"/>
      <c r="C127" s="75"/>
      <c r="D127" s="75"/>
      <c r="E127" s="75"/>
      <c r="F127" s="75"/>
      <c r="G127" s="7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7"/>
  <sheetViews>
    <sheetView zoomScalePageLayoutView="0" workbookViewId="0" topLeftCell="A1">
      <selection activeCell="A1" sqref="A1:G142"/>
    </sheetView>
  </sheetViews>
  <sheetFormatPr defaultColWidth="8.796875" defaultRowHeight="14.25"/>
  <cols>
    <col min="1" max="1" width="28.5" style="0" customWidth="1"/>
    <col min="2" max="2" width="16.09765625" style="0" customWidth="1"/>
    <col min="3" max="3" width="15" style="0" customWidth="1"/>
    <col min="4" max="4" width="14.19921875" style="0" customWidth="1"/>
    <col min="5" max="5" width="12.19921875" style="0" customWidth="1"/>
    <col min="6" max="6" width="13" style="0" customWidth="1"/>
    <col min="7" max="7" width="17.5" style="0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125" t="s">
        <v>69</v>
      </c>
      <c r="B2" s="126"/>
      <c r="C2" s="127"/>
      <c r="D2" s="127"/>
      <c r="E2" s="127"/>
      <c r="F2" s="127"/>
      <c r="G2" s="128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21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7" ht="15.75">
      <c r="A7" s="15"/>
      <c r="B7" s="122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2">
        <v>2754.1</v>
      </c>
      <c r="C8" s="19">
        <v>8279.29</v>
      </c>
      <c r="D8" s="20">
        <v>368.9</v>
      </c>
      <c r="E8" s="76">
        <v>2315.78</v>
      </c>
      <c r="F8" s="21">
        <v>3294.15</v>
      </c>
      <c r="G8" s="22">
        <f aca="true" t="shared" si="0" ref="G8:G15">SUM(C8:F8)</f>
        <v>14258.12</v>
      </c>
    </row>
    <row r="9" spans="1:7" ht="15.75">
      <c r="A9" s="18" t="s">
        <v>10</v>
      </c>
      <c r="B9" s="102">
        <v>5338.3</v>
      </c>
      <c r="C9" s="19">
        <v>29684.53</v>
      </c>
      <c r="D9" s="20">
        <v>3392.12</v>
      </c>
      <c r="E9" s="76">
        <v>7667.18</v>
      </c>
      <c r="F9" s="23">
        <v>11884.85</v>
      </c>
      <c r="G9" s="24">
        <f t="shared" si="0"/>
        <v>52628.68</v>
      </c>
    </row>
    <row r="10" spans="1:7" ht="15.75">
      <c r="A10" s="18" t="s">
        <v>11</v>
      </c>
      <c r="B10" s="102">
        <v>7223.3</v>
      </c>
      <c r="C10" s="19">
        <v>20967.84</v>
      </c>
      <c r="D10" s="20">
        <v>947.99</v>
      </c>
      <c r="E10" s="76">
        <v>12119.08</v>
      </c>
      <c r="F10" s="25">
        <v>33217.35</v>
      </c>
      <c r="G10" s="24">
        <f t="shared" si="0"/>
        <v>67252.26000000001</v>
      </c>
    </row>
    <row r="11" spans="1:7" ht="15.75">
      <c r="A11" s="18" t="s">
        <v>12</v>
      </c>
      <c r="B11" s="102">
        <v>5395</v>
      </c>
      <c r="C11" s="19">
        <v>30334.44</v>
      </c>
      <c r="D11" s="20">
        <v>1126.28</v>
      </c>
      <c r="E11" s="76">
        <v>15468.31</v>
      </c>
      <c r="F11" s="23">
        <v>107824.84</v>
      </c>
      <c r="G11" s="24">
        <f t="shared" si="0"/>
        <v>154753.87</v>
      </c>
    </row>
    <row r="12" spans="1:7" ht="15.75">
      <c r="A12" s="26" t="s">
        <v>13</v>
      </c>
      <c r="B12" s="102">
        <v>3856.3</v>
      </c>
      <c r="C12" s="19">
        <v>12231.87</v>
      </c>
      <c r="D12" s="20">
        <v>244.6</v>
      </c>
      <c r="E12" s="76">
        <v>17829.78</v>
      </c>
      <c r="F12" s="23">
        <v>4303.38</v>
      </c>
      <c r="G12" s="24">
        <f t="shared" si="0"/>
        <v>34609.63</v>
      </c>
    </row>
    <row r="13" spans="1:7" ht="15.75">
      <c r="A13" s="26" t="s">
        <v>14</v>
      </c>
      <c r="B13" s="102">
        <v>3917.53</v>
      </c>
      <c r="C13" s="20">
        <v>12863.43</v>
      </c>
      <c r="D13" s="19">
        <v>372.32</v>
      </c>
      <c r="E13" s="77">
        <v>0</v>
      </c>
      <c r="F13" s="27">
        <v>0</v>
      </c>
      <c r="G13" s="24">
        <f t="shared" si="0"/>
        <v>13235.75</v>
      </c>
    </row>
    <row r="14" spans="1:7" ht="15.75">
      <c r="A14" s="28" t="s">
        <v>15</v>
      </c>
      <c r="B14" s="123">
        <v>0</v>
      </c>
      <c r="C14" s="29">
        <v>197.54</v>
      </c>
      <c r="D14" s="30">
        <v>1.18</v>
      </c>
      <c r="E14" s="78">
        <v>0</v>
      </c>
      <c r="F14" s="31">
        <v>0</v>
      </c>
      <c r="G14" s="32">
        <f t="shared" si="0"/>
        <v>198.72</v>
      </c>
    </row>
    <row r="15" spans="1:7" ht="15.75">
      <c r="A15" s="33" t="s">
        <v>16</v>
      </c>
      <c r="B15" s="102">
        <f>SUM(B8:B14)</f>
        <v>28484.53</v>
      </c>
      <c r="C15" s="34">
        <f>SUM(C8:C14)</f>
        <v>114558.93999999999</v>
      </c>
      <c r="D15" s="35">
        <f>SUM(D8:D14)</f>
        <v>6453.39</v>
      </c>
      <c r="E15" s="79">
        <f>SUM(E8:E14)</f>
        <v>55400.13</v>
      </c>
      <c r="F15" s="36">
        <f>SUM(F8:F14)</f>
        <v>160524.57</v>
      </c>
      <c r="G15" s="37">
        <f t="shared" si="0"/>
        <v>336937.03</v>
      </c>
    </row>
    <row r="16" spans="1:7" ht="15.75">
      <c r="A16" s="80" t="s">
        <v>65</v>
      </c>
      <c r="B16" s="80"/>
      <c r="C16" s="80"/>
      <c r="D16" s="80"/>
      <c r="E16" s="80"/>
      <c r="F16" s="80"/>
      <c r="G16" s="80"/>
    </row>
    <row r="17" spans="1:7" ht="15.75">
      <c r="A17" s="81"/>
      <c r="B17" s="81"/>
      <c r="C17" s="81"/>
      <c r="D17" s="81"/>
      <c r="E17" s="81"/>
      <c r="F17" s="81"/>
      <c r="G17" s="81"/>
    </row>
    <row r="18" spans="1:7" ht="15.75">
      <c r="A18" s="81"/>
      <c r="B18" s="81"/>
      <c r="C18" s="81"/>
      <c r="D18" s="81"/>
      <c r="E18" s="81"/>
      <c r="F18" s="81"/>
      <c r="G18" s="81"/>
    </row>
    <row r="19" spans="3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21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22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2">
        <v>1932.22</v>
      </c>
      <c r="C24" s="24">
        <v>4050.7</v>
      </c>
      <c r="D24" s="38">
        <v>83.55</v>
      </c>
      <c r="E24" s="82">
        <v>8602.41</v>
      </c>
      <c r="F24" s="40">
        <v>7617.48</v>
      </c>
      <c r="G24" s="22">
        <f>SUM(C24:F24)</f>
        <v>20354.14</v>
      </c>
    </row>
    <row r="25" spans="1:7" ht="15.75">
      <c r="A25" s="18" t="s">
        <v>19</v>
      </c>
      <c r="B25" s="102">
        <v>3379.8</v>
      </c>
      <c r="C25" s="24">
        <v>7670.84</v>
      </c>
      <c r="D25" s="38">
        <v>417.26</v>
      </c>
      <c r="E25" s="83">
        <v>14508.25</v>
      </c>
      <c r="F25" s="38">
        <v>4913.63</v>
      </c>
      <c r="G25" s="24">
        <f>SUM(C25:F25)</f>
        <v>27509.98</v>
      </c>
    </row>
    <row r="26" spans="1:7" ht="15.75">
      <c r="A26" s="41" t="s">
        <v>20</v>
      </c>
      <c r="B26" s="123">
        <v>3569.01</v>
      </c>
      <c r="C26" s="22">
        <v>20927.76</v>
      </c>
      <c r="D26" s="42">
        <v>1043.35</v>
      </c>
      <c r="E26" s="82">
        <v>10255.24</v>
      </c>
      <c r="F26" s="43">
        <v>19361.3</v>
      </c>
      <c r="G26" s="22">
        <f>SUM(C26:F26)</f>
        <v>51587.649999999994</v>
      </c>
    </row>
    <row r="27" spans="1:7" ht="15.75">
      <c r="A27" s="28" t="s">
        <v>15</v>
      </c>
      <c r="B27" s="123">
        <v>0</v>
      </c>
      <c r="C27" s="22">
        <v>712.84</v>
      </c>
      <c r="D27" s="42">
        <v>25.35</v>
      </c>
      <c r="E27" s="84">
        <v>0</v>
      </c>
      <c r="F27" s="42">
        <v>0</v>
      </c>
      <c r="G27" s="22">
        <f>SUM(C27:F27)</f>
        <v>738.19</v>
      </c>
    </row>
    <row r="28" spans="1:7" ht="15.75">
      <c r="A28" s="33" t="s">
        <v>16</v>
      </c>
      <c r="B28" s="102">
        <f>SUM(B24:B27)</f>
        <v>8881.03</v>
      </c>
      <c r="C28" s="44">
        <f>SUM(C24:C27)</f>
        <v>33362.14</v>
      </c>
      <c r="D28" s="35">
        <f>SUM(D24:D27)</f>
        <v>1569.5099999999998</v>
      </c>
      <c r="E28" s="79">
        <f>SUM(E24:E27)</f>
        <v>33365.9</v>
      </c>
      <c r="F28" s="36">
        <f>SUM(F24:F27)</f>
        <v>31892.41</v>
      </c>
      <c r="G28" s="44">
        <f>SUM(C28:F28)</f>
        <v>100189.96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21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22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07">
        <v>5359.66</v>
      </c>
      <c r="C38" s="24">
        <v>24997.85</v>
      </c>
      <c r="D38" s="38">
        <v>1140.26</v>
      </c>
      <c r="E38" s="85">
        <v>4998.76</v>
      </c>
      <c r="F38" s="24">
        <v>8275.68</v>
      </c>
      <c r="G38" s="24">
        <f>SUM(C38:F38)</f>
        <v>39412.549999999996</v>
      </c>
    </row>
    <row r="39" spans="1:7" ht="15.75">
      <c r="A39" s="33" t="s">
        <v>16</v>
      </c>
      <c r="B39" s="107">
        <f>SUM(B38)</f>
        <v>5359.66</v>
      </c>
      <c r="C39" s="44">
        <f>SUM(C38)</f>
        <v>24997.85</v>
      </c>
      <c r="D39" s="35">
        <f>SUM(D38)</f>
        <v>1140.26</v>
      </c>
      <c r="E39" s="86">
        <f>SUM(E38)</f>
        <v>4998.76</v>
      </c>
      <c r="F39" s="50">
        <f>SUM(F38)</f>
        <v>8275.68</v>
      </c>
      <c r="G39" s="44">
        <f>SUM(C39:F39)</f>
        <v>39412.549999999996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21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22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2">
        <v>5790</v>
      </c>
      <c r="C46" s="24">
        <v>17918.43</v>
      </c>
      <c r="D46" s="38">
        <v>439.14</v>
      </c>
      <c r="E46" s="87">
        <v>6065.63</v>
      </c>
      <c r="F46" s="51">
        <v>7141.78</v>
      </c>
      <c r="G46" s="24">
        <f aca="true" t="shared" si="1" ref="G46:G51">SUM(C46:F46)</f>
        <v>31564.98</v>
      </c>
    </row>
    <row r="47" spans="1:7" ht="15.75">
      <c r="A47" s="52" t="s">
        <v>25</v>
      </c>
      <c r="B47" s="124">
        <v>4352.4</v>
      </c>
      <c r="C47" s="53">
        <v>16133.65</v>
      </c>
      <c r="D47" s="54">
        <v>1226.62</v>
      </c>
      <c r="E47" s="88">
        <v>6808.61</v>
      </c>
      <c r="F47" s="54">
        <v>13432.3</v>
      </c>
      <c r="G47" s="53">
        <f t="shared" si="1"/>
        <v>37601.18</v>
      </c>
    </row>
    <row r="48" spans="1:7" ht="15.75">
      <c r="A48" s="18" t="s">
        <v>26</v>
      </c>
      <c r="B48" s="102">
        <v>4367</v>
      </c>
      <c r="C48" s="24">
        <v>29306.14</v>
      </c>
      <c r="D48" s="38">
        <v>1715.65</v>
      </c>
      <c r="E48" s="87">
        <v>17429.19</v>
      </c>
      <c r="F48" s="38">
        <v>101662.92</v>
      </c>
      <c r="G48" s="24">
        <f t="shared" si="1"/>
        <v>150113.9</v>
      </c>
    </row>
    <row r="49" spans="1:7" ht="15.75">
      <c r="A49" s="18" t="s">
        <v>27</v>
      </c>
      <c r="B49" s="102">
        <v>4386</v>
      </c>
      <c r="C49" s="24">
        <v>22684.12</v>
      </c>
      <c r="D49" s="24">
        <v>779.33</v>
      </c>
      <c r="E49" s="87">
        <v>12532.54</v>
      </c>
      <c r="F49" s="24">
        <v>11716.42</v>
      </c>
      <c r="G49" s="24">
        <f t="shared" si="1"/>
        <v>47712.41</v>
      </c>
    </row>
    <row r="50" spans="1:7" ht="15.75">
      <c r="A50" s="28" t="s">
        <v>15</v>
      </c>
      <c r="B50" s="102">
        <v>0</v>
      </c>
      <c r="C50" s="55">
        <v>230.03</v>
      </c>
      <c r="D50" s="32">
        <v>3.02</v>
      </c>
      <c r="E50" s="89">
        <v>0</v>
      </c>
      <c r="F50" s="32">
        <v>0</v>
      </c>
      <c r="G50" s="32">
        <f t="shared" si="1"/>
        <v>233.05</v>
      </c>
    </row>
    <row r="51" spans="1:7" ht="15.75">
      <c r="A51" s="33" t="s">
        <v>16</v>
      </c>
      <c r="B51" s="102">
        <f>SUM(B46:B50)</f>
        <v>18895.4</v>
      </c>
      <c r="C51" s="34">
        <f>SUM(C46:C50)</f>
        <v>86272.37</v>
      </c>
      <c r="D51" s="35">
        <f>SUM(D46:D50)</f>
        <v>4163.76</v>
      </c>
      <c r="E51" s="79">
        <f>SUM(E46:E50)</f>
        <v>42835.97</v>
      </c>
      <c r="F51" s="56">
        <f>SUM(F46:F50)</f>
        <v>133953.42</v>
      </c>
      <c r="G51" s="44">
        <f t="shared" si="1"/>
        <v>267225.52</v>
      </c>
    </row>
    <row r="52" spans="1:7" ht="15.75">
      <c r="A52" s="80" t="s">
        <v>66</v>
      </c>
      <c r="B52" s="80"/>
      <c r="C52" s="80"/>
      <c r="D52" s="80"/>
      <c r="E52" s="80"/>
      <c r="F52" s="80"/>
      <c r="G52" s="80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21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22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2">
        <v>4163.2</v>
      </c>
      <c r="C59" s="24">
        <v>6272.78</v>
      </c>
      <c r="D59" s="38">
        <v>253.19</v>
      </c>
      <c r="E59" s="57">
        <v>0</v>
      </c>
      <c r="F59" s="40">
        <v>0</v>
      </c>
      <c r="G59" s="24">
        <f>SUM(C59:F59)</f>
        <v>6525.969999999999</v>
      </c>
    </row>
    <row r="60" spans="1:7" ht="15.75">
      <c r="A60" s="33" t="s">
        <v>16</v>
      </c>
      <c r="B60" s="108">
        <f>SUM(B59)</f>
        <v>4163.2</v>
      </c>
      <c r="C60" s="44">
        <f>SUM(C59)</f>
        <v>6272.78</v>
      </c>
      <c r="D60" s="35">
        <f>SUM(D59)</f>
        <v>253.19</v>
      </c>
      <c r="E60" s="58">
        <f>SUM(E59)</f>
        <v>0</v>
      </c>
      <c r="F60" s="58">
        <v>0</v>
      </c>
      <c r="G60" s="44">
        <f>SUM(C60:F60)</f>
        <v>6525.969999999999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6.5">
      <c r="A64" s="9"/>
      <c r="B64" s="9"/>
      <c r="C64" s="8" t="s">
        <v>30</v>
      </c>
      <c r="D64" s="9"/>
      <c r="E64" s="9"/>
      <c r="F64" s="9"/>
      <c r="G64" s="9"/>
    </row>
    <row r="65" spans="1:7" ht="15.75">
      <c r="A65" s="10"/>
      <c r="B65" s="10"/>
      <c r="C65" s="10"/>
      <c r="D65" s="10"/>
      <c r="E65" s="10"/>
      <c r="F65" s="10"/>
      <c r="G65" s="10"/>
    </row>
    <row r="66" spans="1:7" ht="15.75">
      <c r="A66" s="12" t="s">
        <v>1</v>
      </c>
      <c r="B66" s="121" t="s">
        <v>58</v>
      </c>
      <c r="C66" s="12" t="s">
        <v>2</v>
      </c>
      <c r="D66" s="12" t="s">
        <v>3</v>
      </c>
      <c r="E66" s="13" t="s">
        <v>4</v>
      </c>
      <c r="F66" s="12" t="s">
        <v>5</v>
      </c>
      <c r="G66" s="12" t="s">
        <v>6</v>
      </c>
    </row>
    <row r="67" spans="1:7" ht="15.75">
      <c r="A67" s="15"/>
      <c r="B67" s="122" t="s">
        <v>59</v>
      </c>
      <c r="C67" s="15" t="s">
        <v>7</v>
      </c>
      <c r="D67" s="15"/>
      <c r="E67" s="16"/>
      <c r="F67" s="15"/>
      <c r="G67" s="15" t="s">
        <v>8</v>
      </c>
    </row>
    <row r="68" spans="1:7" ht="15.75">
      <c r="A68" s="18" t="s">
        <v>31</v>
      </c>
      <c r="B68" s="102">
        <v>3925.1</v>
      </c>
      <c r="C68" s="24">
        <v>16412.8</v>
      </c>
      <c r="D68" s="38">
        <v>345.26</v>
      </c>
      <c r="E68" s="87">
        <v>8545.14</v>
      </c>
      <c r="F68" s="59">
        <v>5570.73</v>
      </c>
      <c r="G68" s="24">
        <f aca="true" t="shared" si="2" ref="G68:G74">SUM(C68:F68)</f>
        <v>30873.929999999997</v>
      </c>
    </row>
    <row r="69" spans="1:7" ht="15.75">
      <c r="A69" s="18" t="s">
        <v>32</v>
      </c>
      <c r="B69" s="102">
        <v>3353.2</v>
      </c>
      <c r="C69" s="24">
        <v>7369.14</v>
      </c>
      <c r="D69" s="38">
        <v>177.72</v>
      </c>
      <c r="E69" s="87">
        <v>0</v>
      </c>
      <c r="F69" s="59">
        <v>0</v>
      </c>
      <c r="G69" s="24">
        <f t="shared" si="2"/>
        <v>7546.860000000001</v>
      </c>
    </row>
    <row r="70" spans="1:7" ht="15.75">
      <c r="A70" s="18" t="s">
        <v>33</v>
      </c>
      <c r="B70" s="102">
        <v>2205.1</v>
      </c>
      <c r="C70" s="24">
        <v>4426.87</v>
      </c>
      <c r="D70" s="38">
        <v>55.85</v>
      </c>
      <c r="E70" s="87">
        <v>0</v>
      </c>
      <c r="F70" s="59">
        <v>0</v>
      </c>
      <c r="G70" s="24">
        <f t="shared" si="2"/>
        <v>4482.72</v>
      </c>
    </row>
    <row r="71" spans="1:7" ht="15.75">
      <c r="A71" s="18" t="s">
        <v>34</v>
      </c>
      <c r="B71" s="102">
        <v>4173.48</v>
      </c>
      <c r="C71" s="38">
        <v>13135.82</v>
      </c>
      <c r="D71" s="24">
        <v>201.95</v>
      </c>
      <c r="E71" s="90">
        <v>0</v>
      </c>
      <c r="F71" s="40">
        <v>0</v>
      </c>
      <c r="G71" s="24">
        <f t="shared" si="2"/>
        <v>13337.77</v>
      </c>
    </row>
    <row r="72" spans="1:7" ht="15.75">
      <c r="A72" s="41" t="s">
        <v>35</v>
      </c>
      <c r="B72" s="123">
        <v>1710.1</v>
      </c>
      <c r="C72" s="42">
        <v>4192.45</v>
      </c>
      <c r="D72" s="32">
        <v>83.71</v>
      </c>
      <c r="E72" s="89">
        <v>0</v>
      </c>
      <c r="F72" s="32">
        <v>0</v>
      </c>
      <c r="G72" s="22">
        <f t="shared" si="2"/>
        <v>4276.16</v>
      </c>
    </row>
    <row r="73" spans="1:7" ht="15.75">
      <c r="A73" s="28" t="s">
        <v>15</v>
      </c>
      <c r="B73" s="123">
        <v>0</v>
      </c>
      <c r="C73" s="42">
        <v>387.12</v>
      </c>
      <c r="D73" s="40">
        <v>8.97</v>
      </c>
      <c r="E73" s="89">
        <v>0</v>
      </c>
      <c r="F73" s="40">
        <v>0</v>
      </c>
      <c r="G73" s="22">
        <f t="shared" si="2"/>
        <v>396.09000000000003</v>
      </c>
    </row>
    <row r="74" spans="1:7" ht="15.75">
      <c r="A74" s="33" t="s">
        <v>16</v>
      </c>
      <c r="B74" s="108">
        <f>SUM(B68:B73)</f>
        <v>15366.98</v>
      </c>
      <c r="C74" s="34">
        <f>SUM(C68:C73)</f>
        <v>45924.2</v>
      </c>
      <c r="D74" s="35">
        <f>SUM(D68:D73)</f>
        <v>873.46</v>
      </c>
      <c r="E74" s="91">
        <f>SUM(E68:E73)</f>
        <v>8545.14</v>
      </c>
      <c r="F74" s="60">
        <f>SUM(F68:F73)</f>
        <v>5570.73</v>
      </c>
      <c r="G74" s="44">
        <f t="shared" si="2"/>
        <v>60913.53</v>
      </c>
    </row>
    <row r="75" spans="1:7" ht="15.75">
      <c r="A75" s="61"/>
      <c r="B75" s="61"/>
      <c r="C75" s="62"/>
      <c r="D75" s="62"/>
      <c r="E75" s="63"/>
      <c r="F75" s="63"/>
      <c r="G75" s="62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6.5">
      <c r="A77" s="9"/>
      <c r="B77" s="9"/>
      <c r="C77" s="8" t="s">
        <v>36</v>
      </c>
      <c r="D77" s="9"/>
      <c r="E77" s="9"/>
      <c r="F77" s="9"/>
      <c r="G77" s="9"/>
    </row>
    <row r="78" spans="1:7" ht="15.75">
      <c r="A78" s="10"/>
      <c r="B78" s="10"/>
      <c r="C78" s="10"/>
      <c r="D78" s="10"/>
      <c r="E78" s="10"/>
      <c r="F78" s="10"/>
      <c r="G78" s="10"/>
    </row>
    <row r="79" spans="1:7" ht="15.75">
      <c r="A79" s="12" t="s">
        <v>1</v>
      </c>
      <c r="B79" s="121" t="s">
        <v>58</v>
      </c>
      <c r="C79" s="12" t="s">
        <v>2</v>
      </c>
      <c r="D79" s="12" t="s">
        <v>3</v>
      </c>
      <c r="E79" s="13" t="s">
        <v>4</v>
      </c>
      <c r="F79" s="12" t="s">
        <v>5</v>
      </c>
      <c r="G79" s="48" t="s">
        <v>6</v>
      </c>
    </row>
    <row r="80" spans="1:7" ht="15.75">
      <c r="A80" s="15"/>
      <c r="B80" s="122" t="s">
        <v>59</v>
      </c>
      <c r="C80" s="15" t="s">
        <v>7</v>
      </c>
      <c r="D80" s="15"/>
      <c r="E80" s="16"/>
      <c r="F80" s="15"/>
      <c r="G80" s="49" t="s">
        <v>8</v>
      </c>
    </row>
    <row r="81" spans="1:7" ht="15.75">
      <c r="A81" s="18" t="s">
        <v>37</v>
      </c>
      <c r="B81" s="102">
        <v>5787</v>
      </c>
      <c r="C81" s="24">
        <v>24479.77</v>
      </c>
      <c r="D81" s="38">
        <v>1821.43</v>
      </c>
      <c r="E81" s="24">
        <v>19607.91</v>
      </c>
      <c r="F81" s="64">
        <v>112240.64</v>
      </c>
      <c r="G81" s="24">
        <f>SUM(C81:F81)</f>
        <v>158149.75</v>
      </c>
    </row>
    <row r="82" spans="1:7" ht="15.75">
      <c r="A82" s="33" t="s">
        <v>16</v>
      </c>
      <c r="B82" s="108">
        <f>SUM(B81)</f>
        <v>5787</v>
      </c>
      <c r="C82" s="44">
        <f>SUM(C81)</f>
        <v>24479.77</v>
      </c>
      <c r="D82" s="35">
        <f>SUM(D81)</f>
        <v>1821.43</v>
      </c>
      <c r="E82" s="50">
        <f>SUM(E81)</f>
        <v>19607.91</v>
      </c>
      <c r="F82" s="65">
        <f>SUM(F81)</f>
        <v>112240.64</v>
      </c>
      <c r="G82" s="44">
        <f>SUM(C82:F82)</f>
        <v>158149.75</v>
      </c>
    </row>
    <row r="83" spans="1:7" ht="15.75">
      <c r="A83" s="80" t="s">
        <v>67</v>
      </c>
      <c r="B83" s="80"/>
      <c r="C83" s="80"/>
      <c r="D83" s="80"/>
      <c r="E83" s="80"/>
      <c r="F83" s="80"/>
      <c r="G83" s="80"/>
    </row>
    <row r="84" spans="1:7" ht="15.75">
      <c r="A84" s="92"/>
      <c r="B84" s="92"/>
      <c r="C84" s="92"/>
      <c r="D84" s="92"/>
      <c r="E84" s="92"/>
      <c r="F84" s="92"/>
      <c r="G84" s="92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6.5">
      <c r="A86" s="9"/>
      <c r="B86" s="9"/>
      <c r="C86" s="8" t="s">
        <v>38</v>
      </c>
      <c r="D86" s="9"/>
      <c r="E86" s="9"/>
      <c r="F86" s="9"/>
      <c r="G86" s="9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2" t="s">
        <v>1</v>
      </c>
      <c r="B88" s="121" t="s">
        <v>58</v>
      </c>
      <c r="C88" s="12" t="s">
        <v>2</v>
      </c>
      <c r="D88" s="12" t="s">
        <v>3</v>
      </c>
      <c r="E88" s="13" t="s">
        <v>4</v>
      </c>
      <c r="F88" s="12" t="s">
        <v>5</v>
      </c>
      <c r="G88" s="48" t="s">
        <v>6</v>
      </c>
    </row>
    <row r="89" spans="1:7" ht="15.75">
      <c r="A89" s="15"/>
      <c r="B89" s="122" t="s">
        <v>59</v>
      </c>
      <c r="C89" s="15" t="s">
        <v>7</v>
      </c>
      <c r="D89" s="15"/>
      <c r="E89" s="16"/>
      <c r="F89" s="15"/>
      <c r="G89" s="49" t="s">
        <v>8</v>
      </c>
    </row>
    <row r="90" spans="1:7" ht="15.75">
      <c r="A90" s="18" t="s">
        <v>39</v>
      </c>
      <c r="B90" s="102">
        <v>1473</v>
      </c>
      <c r="C90" s="24">
        <v>2410.85</v>
      </c>
      <c r="D90" s="38">
        <v>67</v>
      </c>
      <c r="E90" s="40">
        <v>3023.99</v>
      </c>
      <c r="F90" s="59">
        <v>0</v>
      </c>
      <c r="G90" s="24">
        <f aca="true" t="shared" si="3" ref="G90:G95">SUM(C90:F90)</f>
        <v>5501.84</v>
      </c>
    </row>
    <row r="91" spans="1:7" ht="15.75">
      <c r="A91" s="18" t="s">
        <v>40</v>
      </c>
      <c r="B91" s="102">
        <v>1475.3</v>
      </c>
      <c r="C91" s="24">
        <v>9766.63</v>
      </c>
      <c r="D91" s="38">
        <v>206.83</v>
      </c>
      <c r="E91" s="39">
        <v>4689.44</v>
      </c>
      <c r="F91" s="38">
        <v>0</v>
      </c>
      <c r="G91" s="24">
        <f t="shared" si="3"/>
        <v>14662.899999999998</v>
      </c>
    </row>
    <row r="92" spans="1:7" ht="15.75">
      <c r="A92" s="18" t="s">
        <v>41</v>
      </c>
      <c r="B92" s="102">
        <v>1475.8</v>
      </c>
      <c r="C92" s="24">
        <v>4150.95</v>
      </c>
      <c r="D92" s="38">
        <v>240.83</v>
      </c>
      <c r="E92" s="40">
        <v>0</v>
      </c>
      <c r="F92" s="38">
        <v>0</v>
      </c>
      <c r="G92" s="24">
        <f t="shared" si="3"/>
        <v>4391.78</v>
      </c>
    </row>
    <row r="93" spans="1:7" ht="15.75">
      <c r="A93" s="41" t="s">
        <v>42</v>
      </c>
      <c r="B93" s="123">
        <v>1471.9</v>
      </c>
      <c r="C93" s="22">
        <v>4010.85</v>
      </c>
      <c r="D93" s="42">
        <v>166.06</v>
      </c>
      <c r="E93" s="40">
        <v>0</v>
      </c>
      <c r="F93" s="42">
        <v>0</v>
      </c>
      <c r="G93" s="22">
        <f t="shared" si="3"/>
        <v>4176.91</v>
      </c>
    </row>
    <row r="94" spans="1:7" ht="15.75">
      <c r="A94" s="41" t="s">
        <v>43</v>
      </c>
      <c r="B94" s="123">
        <v>7715.2</v>
      </c>
      <c r="C94" s="22">
        <v>29905.72</v>
      </c>
      <c r="D94" s="42">
        <v>645.2</v>
      </c>
      <c r="E94" s="93">
        <v>4968.26</v>
      </c>
      <c r="F94" s="66">
        <v>0</v>
      </c>
      <c r="G94" s="22">
        <f t="shared" si="3"/>
        <v>35519.18</v>
      </c>
    </row>
    <row r="95" spans="1:7" ht="15.75">
      <c r="A95" s="33" t="s">
        <v>16</v>
      </c>
      <c r="B95" s="102">
        <f>SUM(B90:B94)</f>
        <v>13611.2</v>
      </c>
      <c r="C95" s="44">
        <f>SUM(C90:C94)</f>
        <v>50245</v>
      </c>
      <c r="D95" s="35">
        <f>SUM(D90:D94)</f>
        <v>1325.92</v>
      </c>
      <c r="E95" s="79">
        <f>SUM(E90:E94)</f>
        <v>12681.689999999999</v>
      </c>
      <c r="F95" s="36">
        <f>SUM(F90:F94)</f>
        <v>0</v>
      </c>
      <c r="G95" s="44">
        <f t="shared" si="3"/>
        <v>64252.61</v>
      </c>
    </row>
    <row r="96" spans="1:7" ht="15.75">
      <c r="A96" s="45"/>
      <c r="B96" s="45"/>
      <c r="C96" s="45"/>
      <c r="D96" s="45"/>
      <c r="E96" s="45"/>
      <c r="F96" s="45"/>
      <c r="G96" s="45"/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6.5">
      <c r="A99" s="9"/>
      <c r="B99" s="9"/>
      <c r="C99" s="8" t="s">
        <v>44</v>
      </c>
      <c r="D99" s="9"/>
      <c r="E99" s="9"/>
      <c r="F99" s="9"/>
      <c r="G99" s="9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2" t="s">
        <v>1</v>
      </c>
      <c r="B101" s="121" t="s">
        <v>58</v>
      </c>
      <c r="C101" s="12" t="s">
        <v>2</v>
      </c>
      <c r="D101" s="12" t="s">
        <v>3</v>
      </c>
      <c r="E101" s="13" t="s">
        <v>4</v>
      </c>
      <c r="F101" s="12" t="s">
        <v>5</v>
      </c>
      <c r="G101" s="48" t="s">
        <v>6</v>
      </c>
    </row>
    <row r="102" spans="1:7" ht="15.75">
      <c r="A102" s="15"/>
      <c r="B102" s="122" t="s">
        <v>59</v>
      </c>
      <c r="C102" s="15" t="s">
        <v>7</v>
      </c>
      <c r="D102" s="15"/>
      <c r="E102" s="16"/>
      <c r="F102" s="15"/>
      <c r="G102" s="49" t="s">
        <v>8</v>
      </c>
    </row>
    <row r="103" spans="1:7" ht="15.75">
      <c r="A103" s="67" t="s">
        <v>45</v>
      </c>
      <c r="B103" s="123">
        <v>1694.8</v>
      </c>
      <c r="C103" s="22">
        <v>8352.59</v>
      </c>
      <c r="D103" s="24">
        <v>341.06</v>
      </c>
      <c r="E103" s="55">
        <v>0</v>
      </c>
      <c r="F103" s="32">
        <v>0</v>
      </c>
      <c r="G103" s="66">
        <f>SUM(C103:F103)</f>
        <v>8693.65</v>
      </c>
    </row>
    <row r="104" spans="1:7" ht="15.75">
      <c r="A104" s="18" t="s">
        <v>46</v>
      </c>
      <c r="B104" s="102">
        <v>1979</v>
      </c>
      <c r="C104" s="24">
        <v>5594.09</v>
      </c>
      <c r="D104" s="38">
        <v>102.86</v>
      </c>
      <c r="E104" s="40">
        <v>0</v>
      </c>
      <c r="F104" s="40">
        <v>0</v>
      </c>
      <c r="G104" s="24">
        <f>SUM(C104:F104)</f>
        <v>5696.95</v>
      </c>
    </row>
    <row r="105" spans="1:7" ht="15.75">
      <c r="A105" s="33" t="s">
        <v>16</v>
      </c>
      <c r="B105" s="102">
        <f>SUM(B103:B104)</f>
        <v>3673.8</v>
      </c>
      <c r="C105" s="44">
        <f>SUM(C103:C104)</f>
        <v>13946.68</v>
      </c>
      <c r="D105" s="35">
        <f>SUM(D103:D104)</f>
        <v>443.92</v>
      </c>
      <c r="E105" s="44">
        <f>SUM(E103:E104)</f>
        <v>0</v>
      </c>
      <c r="F105" s="60">
        <f>SUM(F103:F104)</f>
        <v>0</v>
      </c>
      <c r="G105" s="44">
        <f>SUM(C105:F105)</f>
        <v>14390.6</v>
      </c>
    </row>
    <row r="106" spans="1:7" ht="15.75">
      <c r="A106" s="45"/>
      <c r="B106" s="45"/>
      <c r="C106" s="68"/>
      <c r="D106" s="68"/>
      <c r="E106" s="69"/>
      <c r="F106" s="69"/>
      <c r="G106" s="68"/>
    </row>
    <row r="107" spans="1:7" ht="16.5">
      <c r="A107" s="45"/>
      <c r="B107" s="45"/>
      <c r="C107" s="8" t="s">
        <v>47</v>
      </c>
      <c r="D107" s="68"/>
      <c r="E107" s="69"/>
      <c r="F107" s="69"/>
      <c r="G107" s="68"/>
    </row>
    <row r="108" spans="1:7" ht="15.75">
      <c r="A108" s="45"/>
      <c r="B108" s="45"/>
      <c r="C108" s="68"/>
      <c r="D108" s="68"/>
      <c r="E108" s="69"/>
      <c r="F108" s="69"/>
      <c r="G108" s="68"/>
    </row>
    <row r="109" spans="1:7" ht="15.75">
      <c r="A109" s="12" t="s">
        <v>1</v>
      </c>
      <c r="B109" s="121" t="s">
        <v>58</v>
      </c>
      <c r="C109" s="12" t="s">
        <v>2</v>
      </c>
      <c r="D109" s="12" t="s">
        <v>3</v>
      </c>
      <c r="E109" s="13" t="s">
        <v>4</v>
      </c>
      <c r="F109" s="12" t="s">
        <v>5</v>
      </c>
      <c r="G109" s="48" t="s">
        <v>6</v>
      </c>
    </row>
    <row r="110" spans="1:7" ht="15.75">
      <c r="A110" s="15"/>
      <c r="B110" s="122" t="s">
        <v>59</v>
      </c>
      <c r="C110" s="15" t="s">
        <v>7</v>
      </c>
      <c r="D110" s="15"/>
      <c r="E110" s="16"/>
      <c r="F110" s="15"/>
      <c r="G110" s="49" t="s">
        <v>8</v>
      </c>
    </row>
    <row r="111" spans="1:7" ht="15.75">
      <c r="A111" s="18" t="s">
        <v>48</v>
      </c>
      <c r="B111" s="102">
        <v>5630.5</v>
      </c>
      <c r="C111" s="38">
        <v>24753.93</v>
      </c>
      <c r="D111" s="70">
        <v>933.91</v>
      </c>
      <c r="E111" s="87">
        <v>17050.28</v>
      </c>
      <c r="F111" s="94">
        <v>79954.5</v>
      </c>
      <c r="G111" s="71">
        <f>SUM(C111:F111)</f>
        <v>122692.62</v>
      </c>
    </row>
    <row r="112" spans="1:7" ht="15.75">
      <c r="A112" s="33" t="s">
        <v>16</v>
      </c>
      <c r="B112" s="102">
        <v>5630.5</v>
      </c>
      <c r="C112" s="34">
        <f>SUM(C111)</f>
        <v>24753.93</v>
      </c>
      <c r="D112" s="35">
        <f>SUM(D111)</f>
        <v>933.91</v>
      </c>
      <c r="E112" s="95">
        <f>SUM(E111)</f>
        <v>17050.28</v>
      </c>
      <c r="F112" s="50">
        <f>SUM(F111)</f>
        <v>79954.5</v>
      </c>
      <c r="G112" s="44">
        <f>SUM(C112:F112)</f>
        <v>122692.62</v>
      </c>
    </row>
    <row r="113" spans="1:7" ht="15.75">
      <c r="A113" s="80" t="s">
        <v>68</v>
      </c>
      <c r="B113" s="80"/>
      <c r="C113" s="80"/>
      <c r="D113" s="80"/>
      <c r="E113" s="80"/>
      <c r="F113" s="80"/>
      <c r="G113" s="80"/>
    </row>
    <row r="114" spans="1:7" ht="15.75">
      <c r="A114" s="9"/>
      <c r="B114" s="9"/>
      <c r="C114" s="9"/>
      <c r="D114" s="9"/>
      <c r="E114" s="9"/>
      <c r="F114" s="9"/>
      <c r="G114" s="9"/>
    </row>
    <row r="115" spans="1:7" ht="15.75">
      <c r="A115" s="116" t="s">
        <v>49</v>
      </c>
      <c r="B115" s="18"/>
      <c r="C115" s="96">
        <f>C15+C28+C39+C51+C60+C74+C82+C95+C105+C112</f>
        <v>424813.66000000003</v>
      </c>
      <c r="D115" s="9"/>
      <c r="E115" s="9"/>
      <c r="F115" s="9"/>
      <c r="G115" s="9"/>
    </row>
    <row r="116" spans="1:7" ht="15.75">
      <c r="A116" s="117" t="s">
        <v>3</v>
      </c>
      <c r="B116" s="18"/>
      <c r="C116" s="96">
        <f>D15+D28+D39+D51+D60+D74+D82+D95+D105+D112</f>
        <v>18978.749999999996</v>
      </c>
      <c r="D116" s="9"/>
      <c r="E116" s="9"/>
      <c r="F116" s="9"/>
      <c r="G116" s="9"/>
    </row>
    <row r="117" spans="1:7" ht="15.75">
      <c r="A117" s="118" t="s">
        <v>50</v>
      </c>
      <c r="B117" s="18"/>
      <c r="C117" s="96">
        <f>E15+E28+E39+E51+E60+E74+E82+E95+E105+E112</f>
        <v>194485.78000000003</v>
      </c>
      <c r="D117" s="9"/>
      <c r="E117" s="9"/>
      <c r="F117" s="9"/>
      <c r="G117" s="9"/>
    </row>
    <row r="118" spans="1:7" ht="15.75">
      <c r="A118" s="117" t="s">
        <v>51</v>
      </c>
      <c r="B118" s="18"/>
      <c r="C118" s="96">
        <f>F15+F28+F39+F51+F60+F74+F82+F95+F105+F112</f>
        <v>532411.95</v>
      </c>
      <c r="D118" s="9"/>
      <c r="E118" s="9"/>
      <c r="F118" s="9"/>
      <c r="G118" s="9"/>
    </row>
    <row r="119" spans="1:7" ht="16.5">
      <c r="A119" s="119" t="s">
        <v>53</v>
      </c>
      <c r="B119" s="73"/>
      <c r="C119" s="97">
        <f>G15+G28+G39+G51+G60+G74+G82+G95+G105+G112</f>
        <v>1170690.1400000001</v>
      </c>
      <c r="D119" s="9"/>
      <c r="E119" s="9"/>
      <c r="F119" s="9"/>
      <c r="G119" s="9"/>
    </row>
    <row r="120" spans="1:7" ht="16.5">
      <c r="A120" s="120" t="s">
        <v>52</v>
      </c>
      <c r="B120" s="74"/>
      <c r="C120" s="98">
        <f>C119-C116</f>
        <v>1151711.3900000001</v>
      </c>
      <c r="D120" s="9"/>
      <c r="E120" s="75"/>
      <c r="F120" s="75"/>
      <c r="G120" s="75"/>
    </row>
    <row r="121" spans="1:7" ht="15.75">
      <c r="A121" s="75"/>
      <c r="B121" s="75"/>
      <c r="C121" s="75"/>
      <c r="D121" s="9"/>
      <c r="E121" s="9"/>
      <c r="F121" s="109"/>
      <c r="G121" s="9"/>
    </row>
    <row r="122" spans="1:7" ht="15.75">
      <c r="A122" s="75"/>
      <c r="B122" s="75"/>
      <c r="C122" s="75"/>
      <c r="D122" s="75"/>
      <c r="E122" s="75"/>
      <c r="F122" s="75"/>
      <c r="G122" s="75"/>
    </row>
    <row r="123" spans="1:7" ht="15.75">
      <c r="A123" s="75"/>
      <c r="B123" s="75"/>
      <c r="C123" s="75"/>
      <c r="D123" s="75"/>
      <c r="E123" s="75"/>
      <c r="F123" s="75"/>
      <c r="G123" s="75"/>
    </row>
    <row r="124" spans="3:7" ht="15.75">
      <c r="C124" s="75"/>
      <c r="D124" s="75"/>
      <c r="E124" s="75"/>
      <c r="F124" s="75"/>
      <c r="G124" s="75"/>
    </row>
    <row r="125" spans="1:7" ht="15.75">
      <c r="A125" s="75"/>
      <c r="B125" s="75"/>
      <c r="C125" s="75"/>
      <c r="D125" s="75"/>
      <c r="E125" s="75"/>
      <c r="F125" s="75"/>
      <c r="G125" s="75"/>
    </row>
    <row r="126" spans="1:7" ht="16.5">
      <c r="A126" s="112" t="s">
        <v>60</v>
      </c>
      <c r="B126" s="111">
        <v>109853.3</v>
      </c>
      <c r="C126" s="75"/>
      <c r="D126" s="75"/>
      <c r="E126" s="75"/>
      <c r="F126" s="75"/>
      <c r="G126" s="75"/>
    </row>
    <row r="127" spans="1:7" ht="15.75">
      <c r="A127" s="75"/>
      <c r="B127" s="75"/>
      <c r="C127" s="75"/>
      <c r="D127" s="75"/>
      <c r="E127" s="75"/>
      <c r="F127" s="75"/>
      <c r="G127" s="7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7"/>
  <sheetViews>
    <sheetView zoomScalePageLayoutView="0" workbookViewId="0" topLeftCell="A109">
      <selection activeCell="A1" sqref="A1:G129"/>
    </sheetView>
  </sheetViews>
  <sheetFormatPr defaultColWidth="8.796875" defaultRowHeight="14.25"/>
  <cols>
    <col min="1" max="1" width="31.8984375" style="0" customWidth="1"/>
    <col min="2" max="2" width="15.8984375" style="0" customWidth="1"/>
    <col min="3" max="3" width="15" style="0" customWidth="1"/>
    <col min="4" max="4" width="12.8984375" style="0" customWidth="1"/>
    <col min="5" max="5" width="10.69921875" style="0" customWidth="1"/>
    <col min="6" max="6" width="14.3984375" style="0" customWidth="1"/>
    <col min="7" max="7" width="19.8984375" style="0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5" t="s">
        <v>64</v>
      </c>
      <c r="B2" s="99"/>
      <c r="C2" s="6"/>
      <c r="D2" s="6"/>
      <c r="E2" s="6"/>
      <c r="F2" s="6"/>
      <c r="G2" s="7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21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7" ht="15.75">
      <c r="A7" s="15"/>
      <c r="B7" s="122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2">
        <v>2754.1</v>
      </c>
      <c r="C8" s="19">
        <v>8265.06</v>
      </c>
      <c r="D8" s="20">
        <v>305.98</v>
      </c>
      <c r="E8" s="76">
        <v>3055.53</v>
      </c>
      <c r="F8" s="21">
        <v>2157.36</v>
      </c>
      <c r="G8" s="22">
        <f aca="true" t="shared" si="0" ref="G8:G15">SUM(C8:F8)</f>
        <v>13783.93</v>
      </c>
    </row>
    <row r="9" spans="1:7" ht="15.75">
      <c r="A9" s="18" t="s">
        <v>10</v>
      </c>
      <c r="B9" s="102">
        <v>5338.3</v>
      </c>
      <c r="C9" s="19">
        <v>30604.94</v>
      </c>
      <c r="D9" s="20">
        <v>3405.84</v>
      </c>
      <c r="E9" s="76">
        <v>5287.98</v>
      </c>
      <c r="F9" s="23">
        <v>16300.69</v>
      </c>
      <c r="G9" s="24">
        <f t="shared" si="0"/>
        <v>55599.45</v>
      </c>
    </row>
    <row r="10" spans="1:7" ht="15.75">
      <c r="A10" s="18" t="s">
        <v>11</v>
      </c>
      <c r="B10" s="102">
        <v>7205.3</v>
      </c>
      <c r="C10" s="19">
        <v>24970.56</v>
      </c>
      <c r="D10" s="20">
        <v>840.4</v>
      </c>
      <c r="E10" s="76">
        <v>19010.33</v>
      </c>
      <c r="F10" s="25">
        <v>19294.37</v>
      </c>
      <c r="G10" s="24">
        <f t="shared" si="0"/>
        <v>64115.66</v>
      </c>
    </row>
    <row r="11" spans="1:7" ht="15.75">
      <c r="A11" s="18" t="s">
        <v>12</v>
      </c>
      <c r="B11" s="102">
        <v>5372.1</v>
      </c>
      <c r="C11" s="19">
        <v>22536.41</v>
      </c>
      <c r="D11" s="20">
        <v>2063.64</v>
      </c>
      <c r="E11" s="76">
        <v>15468.31</v>
      </c>
      <c r="F11" s="23">
        <v>107929.8</v>
      </c>
      <c r="G11" s="24">
        <f t="shared" si="0"/>
        <v>147998.16</v>
      </c>
    </row>
    <row r="12" spans="1:7" ht="15.75">
      <c r="A12" s="26" t="s">
        <v>13</v>
      </c>
      <c r="B12" s="102">
        <v>3856.3</v>
      </c>
      <c r="C12" s="19">
        <v>9257.31</v>
      </c>
      <c r="D12" s="20">
        <v>158.27</v>
      </c>
      <c r="E12" s="76">
        <v>21268.36</v>
      </c>
      <c r="F12" s="23">
        <v>0</v>
      </c>
      <c r="G12" s="24">
        <f t="shared" si="0"/>
        <v>30683.940000000002</v>
      </c>
    </row>
    <row r="13" spans="1:7" ht="15.75">
      <c r="A13" s="26" t="s">
        <v>14</v>
      </c>
      <c r="B13" s="102">
        <v>3917.53</v>
      </c>
      <c r="C13" s="20">
        <v>16626.94</v>
      </c>
      <c r="D13" s="19">
        <v>366.68</v>
      </c>
      <c r="E13" s="77">
        <v>0</v>
      </c>
      <c r="F13" s="27">
        <v>0</v>
      </c>
      <c r="G13" s="24">
        <f t="shared" si="0"/>
        <v>16993.62</v>
      </c>
    </row>
    <row r="14" spans="1:7" ht="15.75">
      <c r="A14" s="28" t="s">
        <v>15</v>
      </c>
      <c r="B14" s="123">
        <v>0</v>
      </c>
      <c r="C14" s="29">
        <f>181.73+0.02+52.28+0.16</f>
        <v>234.19</v>
      </c>
      <c r="D14" s="30">
        <f>1.49</f>
        <v>1.49</v>
      </c>
      <c r="E14" s="78">
        <v>0</v>
      </c>
      <c r="F14" s="31">
        <v>0</v>
      </c>
      <c r="G14" s="32">
        <f t="shared" si="0"/>
        <v>235.68</v>
      </c>
    </row>
    <row r="15" spans="1:7" ht="15.75">
      <c r="A15" s="33" t="s">
        <v>16</v>
      </c>
      <c r="B15" s="102">
        <f>SUM(B8:B14)</f>
        <v>28443.63</v>
      </c>
      <c r="C15" s="34">
        <f>SUM(C8:C14)</f>
        <v>112495.41</v>
      </c>
      <c r="D15" s="35">
        <f>SUM(D8:D14)</f>
        <v>7142.300000000001</v>
      </c>
      <c r="E15" s="79">
        <f>SUM(E8:E14)</f>
        <v>64090.51</v>
      </c>
      <c r="F15" s="36">
        <f>SUM(F8:F14)</f>
        <v>145682.22</v>
      </c>
      <c r="G15" s="37">
        <f t="shared" si="0"/>
        <v>329410.44</v>
      </c>
    </row>
    <row r="16" spans="1:7" ht="15.75">
      <c r="A16" s="80" t="s">
        <v>61</v>
      </c>
      <c r="B16" s="80"/>
      <c r="C16" s="80"/>
      <c r="D16" s="80"/>
      <c r="E16" s="80"/>
      <c r="F16" s="80"/>
      <c r="G16" s="80"/>
    </row>
    <row r="17" spans="1:7" ht="15.75">
      <c r="A17" s="81"/>
      <c r="B17" s="81"/>
      <c r="C17" s="81"/>
      <c r="D17" s="81"/>
      <c r="E17" s="81"/>
      <c r="F17" s="81"/>
      <c r="G17" s="81"/>
    </row>
    <row r="18" spans="1:7" ht="15.75">
      <c r="A18" s="81"/>
      <c r="B18" s="81"/>
      <c r="C18" s="81"/>
      <c r="D18" s="81"/>
      <c r="E18" s="81"/>
      <c r="F18" s="81"/>
      <c r="G18" s="81"/>
    </row>
    <row r="19" spans="3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21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22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2">
        <v>1932.22</v>
      </c>
      <c r="C24" s="24">
        <v>5584.29</v>
      </c>
      <c r="D24" s="38">
        <v>127.76</v>
      </c>
      <c r="E24" s="82">
        <v>13091.12</v>
      </c>
      <c r="F24" s="40">
        <v>0</v>
      </c>
      <c r="G24" s="22">
        <f>SUM(C24:F24)</f>
        <v>18803.170000000002</v>
      </c>
    </row>
    <row r="25" spans="1:7" ht="15.75">
      <c r="A25" s="18" t="s">
        <v>19</v>
      </c>
      <c r="B25" s="102">
        <v>3379.8</v>
      </c>
      <c r="C25" s="24">
        <v>8107.83</v>
      </c>
      <c r="D25" s="38">
        <v>396.66</v>
      </c>
      <c r="E25" s="83">
        <v>11238.38</v>
      </c>
      <c r="F25" s="38">
        <v>4433.24</v>
      </c>
      <c r="G25" s="24">
        <f>SUM(C25:F25)</f>
        <v>24176.11</v>
      </c>
    </row>
    <row r="26" spans="1:7" ht="15.75">
      <c r="A26" s="41" t="s">
        <v>20</v>
      </c>
      <c r="B26" s="123">
        <v>3569.01</v>
      </c>
      <c r="C26" s="22">
        <v>22648</v>
      </c>
      <c r="D26" s="42">
        <v>1422.74</v>
      </c>
      <c r="E26" s="82">
        <v>15668.76</v>
      </c>
      <c r="F26" s="43">
        <v>11123.07</v>
      </c>
      <c r="G26" s="22">
        <f>SUM(C26:F26)</f>
        <v>50862.57</v>
      </c>
    </row>
    <row r="27" spans="1:7" ht="15.75">
      <c r="A27" s="28" t="s">
        <v>15</v>
      </c>
      <c r="B27" s="123">
        <v>0</v>
      </c>
      <c r="C27" s="22">
        <f>438.43+245.5</f>
        <v>683.9300000000001</v>
      </c>
      <c r="D27" s="42">
        <f>16.16+3.14</f>
        <v>19.3</v>
      </c>
      <c r="E27" s="84">
        <v>0</v>
      </c>
      <c r="F27" s="42">
        <v>0</v>
      </c>
      <c r="G27" s="22">
        <f>SUM(C27:F27)</f>
        <v>703.23</v>
      </c>
    </row>
    <row r="28" spans="1:7" ht="15.75">
      <c r="A28" s="33" t="s">
        <v>16</v>
      </c>
      <c r="B28" s="102">
        <f>SUM(B24:B27)</f>
        <v>8881.03</v>
      </c>
      <c r="C28" s="44">
        <f>SUM(C24:C27)</f>
        <v>37024.049999999996</v>
      </c>
      <c r="D28" s="35">
        <f>SUM(D24:D27)</f>
        <v>1966.46</v>
      </c>
      <c r="E28" s="79">
        <f>SUM(E24:E27)</f>
        <v>39998.26</v>
      </c>
      <c r="F28" s="36">
        <f>SUM(F24:F27)</f>
        <v>15556.31</v>
      </c>
      <c r="G28" s="44">
        <f>SUM(C28:F28)</f>
        <v>94545.07999999999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21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22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07">
        <v>5359.66</v>
      </c>
      <c r="C38" s="24">
        <v>23044</v>
      </c>
      <c r="D38" s="38">
        <v>1162.79</v>
      </c>
      <c r="E38" s="85">
        <v>7212.13</v>
      </c>
      <c r="F38" s="24">
        <v>6505.32</v>
      </c>
      <c r="G38" s="24">
        <f>SUM(C38:F38)</f>
        <v>37924.240000000005</v>
      </c>
    </row>
    <row r="39" spans="1:7" ht="15.75">
      <c r="A39" s="33" t="s">
        <v>16</v>
      </c>
      <c r="B39" s="107">
        <f>SUM(B38)</f>
        <v>5359.66</v>
      </c>
      <c r="C39" s="44">
        <f>SUM(C38)</f>
        <v>23044</v>
      </c>
      <c r="D39" s="35">
        <f>SUM(D38)</f>
        <v>1162.79</v>
      </c>
      <c r="E39" s="86">
        <f>SUM(E38)</f>
        <v>7212.13</v>
      </c>
      <c r="F39" s="50">
        <f>SUM(F38)</f>
        <v>6505.32</v>
      </c>
      <c r="G39" s="44">
        <f>SUM(C39:F39)</f>
        <v>37924.240000000005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21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22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2">
        <v>5790</v>
      </c>
      <c r="C46" s="24">
        <v>19819.15</v>
      </c>
      <c r="D46" s="38">
        <v>573.47</v>
      </c>
      <c r="E46" s="87">
        <v>7741.33</v>
      </c>
      <c r="F46" s="51">
        <v>7612.3</v>
      </c>
      <c r="G46" s="24">
        <f aca="true" t="shared" si="1" ref="G46:G51">SUM(C46:F46)</f>
        <v>35746.25000000001</v>
      </c>
    </row>
    <row r="47" spans="1:7" ht="15.75">
      <c r="A47" s="52" t="s">
        <v>25</v>
      </c>
      <c r="B47" s="124">
        <v>4352.4</v>
      </c>
      <c r="C47" s="53">
        <v>10522.09</v>
      </c>
      <c r="D47" s="54">
        <v>1165.58</v>
      </c>
      <c r="E47" s="88">
        <v>10451.1</v>
      </c>
      <c r="F47" s="54">
        <v>8782.84</v>
      </c>
      <c r="G47" s="53">
        <f t="shared" si="1"/>
        <v>30921.61</v>
      </c>
    </row>
    <row r="48" spans="1:7" ht="15.75">
      <c r="A48" s="18" t="s">
        <v>26</v>
      </c>
      <c r="B48" s="102">
        <v>4367</v>
      </c>
      <c r="C48" s="24">
        <v>24365.02</v>
      </c>
      <c r="D48" s="38">
        <v>1423.19</v>
      </c>
      <c r="E48" s="87">
        <v>20085.67</v>
      </c>
      <c r="F48" s="38">
        <v>93737.27</v>
      </c>
      <c r="G48" s="24">
        <f t="shared" si="1"/>
        <v>139611.15</v>
      </c>
    </row>
    <row r="49" spans="1:7" ht="15.75">
      <c r="A49" s="18" t="s">
        <v>27</v>
      </c>
      <c r="B49" s="102">
        <v>4386</v>
      </c>
      <c r="C49" s="24">
        <v>17078.98</v>
      </c>
      <c r="D49" s="24">
        <v>931.84</v>
      </c>
      <c r="E49" s="87">
        <v>21396.54</v>
      </c>
      <c r="F49" s="24">
        <v>0</v>
      </c>
      <c r="G49" s="24">
        <f t="shared" si="1"/>
        <v>39407.36</v>
      </c>
    </row>
    <row r="50" spans="1:7" ht="15.75">
      <c r="A50" s="28" t="s">
        <v>15</v>
      </c>
      <c r="B50" s="102">
        <v>0</v>
      </c>
      <c r="C50" s="55">
        <f>274.47</f>
        <v>274.47</v>
      </c>
      <c r="D50" s="32">
        <v>4.11</v>
      </c>
      <c r="E50" s="89">
        <v>0</v>
      </c>
      <c r="F50" s="32">
        <v>0</v>
      </c>
      <c r="G50" s="32">
        <f t="shared" si="1"/>
        <v>278.58000000000004</v>
      </c>
    </row>
    <row r="51" spans="1:7" ht="15.75">
      <c r="A51" s="33" t="s">
        <v>16</v>
      </c>
      <c r="B51" s="102">
        <f>SUM(B46:B50)</f>
        <v>18895.4</v>
      </c>
      <c r="C51" s="34">
        <f>SUM(C46:C50)</f>
        <v>72059.71</v>
      </c>
      <c r="D51" s="35">
        <f>SUM(D46:D50)</f>
        <v>4098.19</v>
      </c>
      <c r="E51" s="79">
        <f>SUM(E46:E50)</f>
        <v>59674.64</v>
      </c>
      <c r="F51" s="56">
        <f>SUM(F46:F50)</f>
        <v>110132.41</v>
      </c>
      <c r="G51" s="44">
        <f t="shared" si="1"/>
        <v>245964.95</v>
      </c>
    </row>
    <row r="52" spans="1:7" ht="15.75">
      <c r="A52" s="80" t="s">
        <v>62</v>
      </c>
      <c r="B52" s="80"/>
      <c r="C52" s="80"/>
      <c r="D52" s="80"/>
      <c r="E52" s="80"/>
      <c r="F52" s="80"/>
      <c r="G52" s="80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21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22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2">
        <v>2787.2</v>
      </c>
      <c r="C59" s="24">
        <v>4601.66</v>
      </c>
      <c r="D59" s="38">
        <v>180.88</v>
      </c>
      <c r="E59" s="57">
        <v>0</v>
      </c>
      <c r="F59" s="40">
        <v>0</v>
      </c>
      <c r="G59" s="24">
        <f>SUM(C59:F59)</f>
        <v>4782.54</v>
      </c>
    </row>
    <row r="60" spans="1:7" ht="15.75">
      <c r="A60" s="33" t="s">
        <v>16</v>
      </c>
      <c r="B60" s="108">
        <f>SUM(B59)</f>
        <v>2787.2</v>
      </c>
      <c r="C60" s="44">
        <f>SUM(C59)</f>
        <v>4601.66</v>
      </c>
      <c r="D60" s="35">
        <f>SUM(D59)</f>
        <v>180.88</v>
      </c>
      <c r="E60" s="58">
        <f>SUM(E59)</f>
        <v>0</v>
      </c>
      <c r="F60" s="58">
        <v>0</v>
      </c>
      <c r="G60" s="44">
        <f>SUM(C60:F60)</f>
        <v>4782.54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6.5">
      <c r="A64" s="9"/>
      <c r="B64" s="9"/>
      <c r="C64" s="8" t="s">
        <v>30</v>
      </c>
      <c r="D64" s="9"/>
      <c r="E64" s="9"/>
      <c r="F64" s="9"/>
      <c r="G64" s="9"/>
    </row>
    <row r="65" spans="1:7" ht="15.75">
      <c r="A65" s="10"/>
      <c r="B65" s="10"/>
      <c r="C65" s="10"/>
      <c r="D65" s="10"/>
      <c r="E65" s="10"/>
      <c r="F65" s="10"/>
      <c r="G65" s="10"/>
    </row>
    <row r="66" spans="1:7" ht="15.75">
      <c r="A66" s="12" t="s">
        <v>1</v>
      </c>
      <c r="B66" s="121" t="s">
        <v>58</v>
      </c>
      <c r="C66" s="12" t="s">
        <v>2</v>
      </c>
      <c r="D66" s="12" t="s">
        <v>3</v>
      </c>
      <c r="E66" s="13" t="s">
        <v>4</v>
      </c>
      <c r="F66" s="12" t="s">
        <v>5</v>
      </c>
      <c r="G66" s="12" t="s">
        <v>6</v>
      </c>
    </row>
    <row r="67" spans="1:7" ht="15.75">
      <c r="A67" s="15"/>
      <c r="B67" s="122" t="s">
        <v>59</v>
      </c>
      <c r="C67" s="15" t="s">
        <v>7</v>
      </c>
      <c r="D67" s="15"/>
      <c r="E67" s="16"/>
      <c r="F67" s="15"/>
      <c r="G67" s="15" t="s">
        <v>8</v>
      </c>
    </row>
    <row r="68" spans="1:7" ht="15.75">
      <c r="A68" s="18" t="s">
        <v>31</v>
      </c>
      <c r="B68" s="102">
        <v>3925.1</v>
      </c>
      <c r="C68" s="24">
        <v>16731.17</v>
      </c>
      <c r="D68" s="38">
        <v>495.36</v>
      </c>
      <c r="E68" s="87">
        <v>4365.88</v>
      </c>
      <c r="F68" s="59">
        <v>13174.45</v>
      </c>
      <c r="G68" s="24">
        <f aca="true" t="shared" si="2" ref="G68:G74">SUM(C68:F68)</f>
        <v>34766.86</v>
      </c>
    </row>
    <row r="69" spans="1:7" ht="15.75">
      <c r="A69" s="18" t="s">
        <v>32</v>
      </c>
      <c r="B69" s="102">
        <v>3353.2</v>
      </c>
      <c r="C69" s="24">
        <v>9413.63</v>
      </c>
      <c r="D69" s="38">
        <v>299.02</v>
      </c>
      <c r="E69" s="87">
        <v>0</v>
      </c>
      <c r="F69" s="59">
        <v>0</v>
      </c>
      <c r="G69" s="24">
        <f t="shared" si="2"/>
        <v>9712.65</v>
      </c>
    </row>
    <row r="70" spans="1:7" ht="15.75">
      <c r="A70" s="18" t="s">
        <v>33</v>
      </c>
      <c r="B70" s="102">
        <v>2205.1</v>
      </c>
      <c r="C70" s="24">
        <v>8295.45</v>
      </c>
      <c r="D70" s="38">
        <v>96.51</v>
      </c>
      <c r="E70" s="87">
        <v>0</v>
      </c>
      <c r="F70" s="59">
        <v>0</v>
      </c>
      <c r="G70" s="24">
        <f t="shared" si="2"/>
        <v>8391.960000000001</v>
      </c>
    </row>
    <row r="71" spans="1:7" ht="15.75">
      <c r="A71" s="18" t="s">
        <v>34</v>
      </c>
      <c r="B71" s="102">
        <v>4173.48</v>
      </c>
      <c r="C71" s="38">
        <v>13022.9</v>
      </c>
      <c r="D71" s="24">
        <v>152.09</v>
      </c>
      <c r="E71" s="90">
        <v>0</v>
      </c>
      <c r="F71" s="40">
        <v>0</v>
      </c>
      <c r="G71" s="24">
        <f t="shared" si="2"/>
        <v>13174.99</v>
      </c>
    </row>
    <row r="72" spans="1:7" ht="15.75">
      <c r="A72" s="41" t="s">
        <v>35</v>
      </c>
      <c r="B72" s="123">
        <v>1710.1</v>
      </c>
      <c r="C72" s="42">
        <v>4408.04</v>
      </c>
      <c r="D72" s="32">
        <v>186.19</v>
      </c>
      <c r="E72" s="89">
        <v>0</v>
      </c>
      <c r="F72" s="32">
        <v>0</v>
      </c>
      <c r="G72" s="22">
        <f t="shared" si="2"/>
        <v>4594.23</v>
      </c>
    </row>
    <row r="73" spans="1:7" ht="15.75">
      <c r="A73" s="28" t="s">
        <v>15</v>
      </c>
      <c r="B73" s="123">
        <v>0</v>
      </c>
      <c r="C73" s="42">
        <f>37.54+174.21+148.36+159.79</f>
        <v>519.9</v>
      </c>
      <c r="D73" s="40">
        <f>0.26+17.14+0.93+3.19</f>
        <v>21.520000000000003</v>
      </c>
      <c r="E73" s="89">
        <v>0</v>
      </c>
      <c r="F73" s="40">
        <v>0</v>
      </c>
      <c r="G73" s="22">
        <f t="shared" si="2"/>
        <v>541.42</v>
      </c>
    </row>
    <row r="74" spans="1:7" ht="15.75">
      <c r="A74" s="33" t="s">
        <v>16</v>
      </c>
      <c r="B74" s="108">
        <f>SUM(B68:B73)</f>
        <v>15366.98</v>
      </c>
      <c r="C74" s="34">
        <f>SUM(C68:C73)</f>
        <v>52391.090000000004</v>
      </c>
      <c r="D74" s="35">
        <f>SUM(D68:D73)</f>
        <v>1250.69</v>
      </c>
      <c r="E74" s="91">
        <f>SUM(E68:E73)</f>
        <v>4365.88</v>
      </c>
      <c r="F74" s="60">
        <f>SUM(F68:F73)</f>
        <v>13174.45</v>
      </c>
      <c r="G74" s="44">
        <f t="shared" si="2"/>
        <v>71182.11</v>
      </c>
    </row>
    <row r="75" spans="1:7" ht="15.75">
      <c r="A75" s="61"/>
      <c r="B75" s="61"/>
      <c r="C75" s="62"/>
      <c r="D75" s="62"/>
      <c r="E75" s="63"/>
      <c r="F75" s="63"/>
      <c r="G75" s="62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6.5">
      <c r="A77" s="9"/>
      <c r="B77" s="9"/>
      <c r="C77" s="8" t="s">
        <v>36</v>
      </c>
      <c r="D77" s="9"/>
      <c r="E77" s="9"/>
      <c r="F77" s="9"/>
      <c r="G77" s="9"/>
    </row>
    <row r="78" spans="1:7" ht="15.75">
      <c r="A78" s="10"/>
      <c r="B78" s="10"/>
      <c r="C78" s="10"/>
      <c r="D78" s="10"/>
      <c r="E78" s="10"/>
      <c r="F78" s="10"/>
      <c r="G78" s="10"/>
    </row>
    <row r="79" spans="1:7" ht="15.75">
      <c r="A79" s="12" t="s">
        <v>1</v>
      </c>
      <c r="B79" s="121" t="s">
        <v>58</v>
      </c>
      <c r="C79" s="12" t="s">
        <v>2</v>
      </c>
      <c r="D79" s="12" t="s">
        <v>3</v>
      </c>
      <c r="E79" s="13" t="s">
        <v>4</v>
      </c>
      <c r="F79" s="12" t="s">
        <v>5</v>
      </c>
      <c r="G79" s="48" t="s">
        <v>6</v>
      </c>
    </row>
    <row r="80" spans="1:7" ht="15.75">
      <c r="A80" s="15"/>
      <c r="B80" s="122" t="s">
        <v>59</v>
      </c>
      <c r="C80" s="15" t="s">
        <v>7</v>
      </c>
      <c r="D80" s="15"/>
      <c r="E80" s="16"/>
      <c r="F80" s="15"/>
      <c r="G80" s="49" t="s">
        <v>8</v>
      </c>
    </row>
    <row r="81" spans="1:7" ht="15.75">
      <c r="A81" s="18" t="s">
        <v>37</v>
      </c>
      <c r="B81" s="102">
        <v>5787</v>
      </c>
      <c r="C81" s="24">
        <v>26187.06</v>
      </c>
      <c r="D81" s="38">
        <v>1579.59</v>
      </c>
      <c r="E81" s="24">
        <v>26854.01</v>
      </c>
      <c r="F81" s="64">
        <v>98743.13</v>
      </c>
      <c r="G81" s="24">
        <f>SUM(C81:F81)</f>
        <v>153363.79</v>
      </c>
    </row>
    <row r="82" spans="1:7" ht="15.75">
      <c r="A82" s="33" t="s">
        <v>16</v>
      </c>
      <c r="B82" s="108">
        <f>SUM(B81)</f>
        <v>5787</v>
      </c>
      <c r="C82" s="44">
        <f>SUM(C81)</f>
        <v>26187.06</v>
      </c>
      <c r="D82" s="35">
        <f>SUM(D81)</f>
        <v>1579.59</v>
      </c>
      <c r="E82" s="50">
        <f>SUM(E81)</f>
        <v>26854.01</v>
      </c>
      <c r="F82" s="65">
        <f>SUM(F81)</f>
        <v>98743.13</v>
      </c>
      <c r="G82" s="44">
        <f>SUM(C82:F82)</f>
        <v>153363.79</v>
      </c>
    </row>
    <row r="83" spans="1:7" ht="15.75">
      <c r="A83" s="80" t="s">
        <v>63</v>
      </c>
      <c r="B83" s="80"/>
      <c r="C83" s="80"/>
      <c r="D83" s="80"/>
      <c r="E83" s="80"/>
      <c r="F83" s="80"/>
      <c r="G83" s="80"/>
    </row>
    <row r="84" spans="1:7" ht="15.75">
      <c r="A84" s="92"/>
      <c r="B84" s="92"/>
      <c r="C84" s="92"/>
      <c r="D84" s="92"/>
      <c r="E84" s="92"/>
      <c r="F84" s="92"/>
      <c r="G84" s="92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6.5">
      <c r="A86" s="9"/>
      <c r="B86" s="9"/>
      <c r="C86" s="8" t="s">
        <v>38</v>
      </c>
      <c r="D86" s="9"/>
      <c r="E86" s="9"/>
      <c r="F86" s="9"/>
      <c r="G86" s="9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2" t="s">
        <v>1</v>
      </c>
      <c r="B88" s="121" t="s">
        <v>58</v>
      </c>
      <c r="C88" s="12" t="s">
        <v>2</v>
      </c>
      <c r="D88" s="12" t="s">
        <v>3</v>
      </c>
      <c r="E88" s="13" t="s">
        <v>4</v>
      </c>
      <c r="F88" s="12" t="s">
        <v>5</v>
      </c>
      <c r="G88" s="48" t="s">
        <v>6</v>
      </c>
    </row>
    <row r="89" spans="1:7" ht="15.75">
      <c r="A89" s="15"/>
      <c r="B89" s="122" t="s">
        <v>59</v>
      </c>
      <c r="C89" s="15" t="s">
        <v>7</v>
      </c>
      <c r="D89" s="15"/>
      <c r="E89" s="16"/>
      <c r="F89" s="15"/>
      <c r="G89" s="49" t="s">
        <v>8</v>
      </c>
    </row>
    <row r="90" spans="1:7" ht="15.75">
      <c r="A90" s="18" t="s">
        <v>39</v>
      </c>
      <c r="B90" s="102">
        <v>1473</v>
      </c>
      <c r="C90" s="24">
        <v>2582.41</v>
      </c>
      <c r="D90" s="38">
        <v>128.88</v>
      </c>
      <c r="E90" s="40">
        <v>0</v>
      </c>
      <c r="F90" s="59">
        <v>0</v>
      </c>
      <c r="G90" s="24">
        <f aca="true" t="shared" si="3" ref="G90:G95">SUM(C90:F90)</f>
        <v>2711.29</v>
      </c>
    </row>
    <row r="91" spans="1:7" ht="15.75">
      <c r="A91" s="18" t="s">
        <v>40</v>
      </c>
      <c r="B91" s="102">
        <v>1475.3</v>
      </c>
      <c r="C91" s="24">
        <v>3319.49</v>
      </c>
      <c r="D91" s="38">
        <v>140.6</v>
      </c>
      <c r="E91" s="39">
        <v>4689.44</v>
      </c>
      <c r="F91" s="38">
        <v>0</v>
      </c>
      <c r="G91" s="24">
        <f t="shared" si="3"/>
        <v>8149.529999999999</v>
      </c>
    </row>
    <row r="92" spans="1:7" ht="15.75">
      <c r="A92" s="18" t="s">
        <v>41</v>
      </c>
      <c r="B92" s="102">
        <v>1475.8</v>
      </c>
      <c r="C92" s="24">
        <v>4763.91</v>
      </c>
      <c r="D92" s="38">
        <v>194.35</v>
      </c>
      <c r="E92" s="40">
        <v>0</v>
      </c>
      <c r="F92" s="38">
        <v>0</v>
      </c>
      <c r="G92" s="24">
        <f t="shared" si="3"/>
        <v>4958.26</v>
      </c>
    </row>
    <row r="93" spans="1:7" ht="15.75">
      <c r="A93" s="41" t="s">
        <v>42</v>
      </c>
      <c r="B93" s="123">
        <v>1471.9</v>
      </c>
      <c r="C93" s="22">
        <v>5123.54</v>
      </c>
      <c r="D93" s="42">
        <v>304.64</v>
      </c>
      <c r="E93" s="40">
        <v>0</v>
      </c>
      <c r="F93" s="42">
        <v>0</v>
      </c>
      <c r="G93" s="22">
        <f t="shared" si="3"/>
        <v>5428.18</v>
      </c>
    </row>
    <row r="94" spans="1:7" ht="15.75">
      <c r="A94" s="41" t="s">
        <v>43</v>
      </c>
      <c r="B94" s="123">
        <v>7715.2</v>
      </c>
      <c r="C94" s="22">
        <v>27730.6</v>
      </c>
      <c r="D94" s="42">
        <v>956.14</v>
      </c>
      <c r="E94" s="93">
        <v>6954.4</v>
      </c>
      <c r="F94" s="66">
        <v>4492.51</v>
      </c>
      <c r="G94" s="22">
        <f t="shared" si="3"/>
        <v>40133.65</v>
      </c>
    </row>
    <row r="95" spans="1:7" ht="15.75">
      <c r="A95" s="33" t="s">
        <v>16</v>
      </c>
      <c r="B95" s="102">
        <f>SUM(B90:B94)</f>
        <v>13611.2</v>
      </c>
      <c r="C95" s="44">
        <f>SUM(C90:C94)</f>
        <v>43519.95</v>
      </c>
      <c r="D95" s="35">
        <f>SUM(D90:D94)</f>
        <v>1724.6100000000001</v>
      </c>
      <c r="E95" s="79">
        <f>SUM(E90:E94)</f>
        <v>11643.84</v>
      </c>
      <c r="F95" s="36">
        <f>SUM(F90:F94)</f>
        <v>4492.51</v>
      </c>
      <c r="G95" s="44">
        <f t="shared" si="3"/>
        <v>61380.909999999996</v>
      </c>
    </row>
    <row r="96" spans="1:7" ht="15.75">
      <c r="A96" s="45"/>
      <c r="B96" s="45"/>
      <c r="C96" s="45"/>
      <c r="D96" s="45"/>
      <c r="E96" s="45"/>
      <c r="F96" s="45"/>
      <c r="G96" s="45"/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6.5">
      <c r="A99" s="9"/>
      <c r="B99" s="9"/>
      <c r="C99" s="8" t="s">
        <v>44</v>
      </c>
      <c r="D99" s="9"/>
      <c r="E99" s="9"/>
      <c r="F99" s="9"/>
      <c r="G99" s="9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2" t="s">
        <v>1</v>
      </c>
      <c r="B101" s="121" t="s">
        <v>58</v>
      </c>
      <c r="C101" s="12" t="s">
        <v>2</v>
      </c>
      <c r="D101" s="12" t="s">
        <v>3</v>
      </c>
      <c r="E101" s="13" t="s">
        <v>4</v>
      </c>
      <c r="F101" s="12" t="s">
        <v>5</v>
      </c>
      <c r="G101" s="48" t="s">
        <v>6</v>
      </c>
    </row>
    <row r="102" spans="1:7" ht="15.75">
      <c r="A102" s="15"/>
      <c r="B102" s="122" t="s">
        <v>59</v>
      </c>
      <c r="C102" s="15" t="s">
        <v>7</v>
      </c>
      <c r="D102" s="15"/>
      <c r="E102" s="16"/>
      <c r="F102" s="15"/>
      <c r="G102" s="49" t="s">
        <v>8</v>
      </c>
    </row>
    <row r="103" spans="1:7" ht="15.75">
      <c r="A103" s="67" t="s">
        <v>45</v>
      </c>
      <c r="B103" s="123">
        <v>1694.8</v>
      </c>
      <c r="C103" s="22">
        <v>6363.39</v>
      </c>
      <c r="D103" s="24">
        <v>404.27</v>
      </c>
      <c r="E103" s="55">
        <v>0</v>
      </c>
      <c r="F103" s="32">
        <v>0</v>
      </c>
      <c r="G103" s="66">
        <f>SUM(C103:F103)</f>
        <v>6767.66</v>
      </c>
    </row>
    <row r="104" spans="1:7" ht="15.75">
      <c r="A104" s="18" t="s">
        <v>46</v>
      </c>
      <c r="B104" s="102">
        <v>1979</v>
      </c>
      <c r="C104" s="24">
        <v>4469.16</v>
      </c>
      <c r="D104" s="38">
        <v>56.95</v>
      </c>
      <c r="E104" s="40">
        <v>0</v>
      </c>
      <c r="F104" s="40">
        <v>0</v>
      </c>
      <c r="G104" s="24">
        <f>SUM(C104:F104)</f>
        <v>4526.11</v>
      </c>
    </row>
    <row r="105" spans="1:7" ht="15.75">
      <c r="A105" s="33" t="s">
        <v>16</v>
      </c>
      <c r="B105" s="102">
        <f>SUM(B103:B104)</f>
        <v>3673.8</v>
      </c>
      <c r="C105" s="44">
        <f>SUM(C103:C104)</f>
        <v>10832.55</v>
      </c>
      <c r="D105" s="35">
        <f>SUM(D103:D104)</f>
        <v>461.21999999999997</v>
      </c>
      <c r="E105" s="44">
        <f>SUM(E103:E104)</f>
        <v>0</v>
      </c>
      <c r="F105" s="60">
        <f>SUM(F103:F104)</f>
        <v>0</v>
      </c>
      <c r="G105" s="44">
        <f>SUM(C105:F105)</f>
        <v>11293.769999999999</v>
      </c>
    </row>
    <row r="106" spans="1:7" ht="15.75">
      <c r="A106" s="45"/>
      <c r="B106" s="45"/>
      <c r="C106" s="68"/>
      <c r="D106" s="68"/>
      <c r="E106" s="69"/>
      <c r="F106" s="69"/>
      <c r="G106" s="68"/>
    </row>
    <row r="107" spans="1:7" ht="16.5">
      <c r="A107" s="45"/>
      <c r="B107" s="45"/>
      <c r="C107" s="8" t="s">
        <v>47</v>
      </c>
      <c r="D107" s="68"/>
      <c r="E107" s="69"/>
      <c r="F107" s="69"/>
      <c r="G107" s="68"/>
    </row>
    <row r="108" spans="1:7" ht="15.75">
      <c r="A108" s="45"/>
      <c r="B108" s="45"/>
      <c r="C108" s="68"/>
      <c r="D108" s="68"/>
      <c r="E108" s="69"/>
      <c r="F108" s="69"/>
      <c r="G108" s="68"/>
    </row>
    <row r="109" spans="1:7" ht="15.75">
      <c r="A109" s="12" t="s">
        <v>1</v>
      </c>
      <c r="B109" s="121" t="s">
        <v>58</v>
      </c>
      <c r="C109" s="12" t="s">
        <v>2</v>
      </c>
      <c r="D109" s="12" t="s">
        <v>3</v>
      </c>
      <c r="E109" s="13" t="s">
        <v>4</v>
      </c>
      <c r="F109" s="12" t="s">
        <v>5</v>
      </c>
      <c r="G109" s="48" t="s">
        <v>6</v>
      </c>
    </row>
    <row r="110" spans="1:7" ht="15.75">
      <c r="A110" s="15"/>
      <c r="B110" s="122" t="s">
        <v>59</v>
      </c>
      <c r="C110" s="15" t="s">
        <v>7</v>
      </c>
      <c r="D110" s="15"/>
      <c r="E110" s="16"/>
      <c r="F110" s="15"/>
      <c r="G110" s="49" t="s">
        <v>8</v>
      </c>
    </row>
    <row r="111" spans="1:7" ht="15.75">
      <c r="A111" s="18" t="s">
        <v>48</v>
      </c>
      <c r="B111" s="102">
        <v>5630.5</v>
      </c>
      <c r="C111" s="38">
        <v>25742.58</v>
      </c>
      <c r="D111" s="70">
        <v>801.1</v>
      </c>
      <c r="E111" s="87">
        <v>24224.92</v>
      </c>
      <c r="F111" s="94">
        <v>66023.83</v>
      </c>
      <c r="G111" s="71">
        <f>SUM(C111:F111)</f>
        <v>116792.43</v>
      </c>
    </row>
    <row r="112" spans="1:7" ht="15.75">
      <c r="A112" s="33" t="s">
        <v>16</v>
      </c>
      <c r="B112" s="102">
        <v>5630.5</v>
      </c>
      <c r="C112" s="34">
        <f>SUM(C111)</f>
        <v>25742.58</v>
      </c>
      <c r="D112" s="35">
        <f>SUM(D111)</f>
        <v>801.1</v>
      </c>
      <c r="E112" s="95">
        <f>SUM(E111)</f>
        <v>24224.92</v>
      </c>
      <c r="F112" s="50">
        <f>SUM(F111)</f>
        <v>66023.83</v>
      </c>
      <c r="G112" s="44">
        <f>SUM(C112:F112)</f>
        <v>116792.43</v>
      </c>
    </row>
    <row r="113" spans="1:7" ht="15.75">
      <c r="A113" s="61"/>
      <c r="B113" s="114"/>
      <c r="C113" s="62"/>
      <c r="D113" s="62"/>
      <c r="E113" s="115"/>
      <c r="F113" s="62"/>
      <c r="G113" s="62"/>
    </row>
    <row r="114" spans="1:7" ht="15.75">
      <c r="A114" s="9"/>
      <c r="B114" s="9"/>
      <c r="C114" s="9"/>
      <c r="D114" s="9"/>
      <c r="E114" s="9"/>
      <c r="F114" s="9"/>
      <c r="G114" s="9"/>
    </row>
    <row r="115" spans="1:7" ht="15.75">
      <c r="A115" s="116" t="s">
        <v>49</v>
      </c>
      <c r="B115" s="18"/>
      <c r="C115" s="96">
        <f>C15+C28+C39+C51+C60+C74+C82+C95+C105+C112</f>
        <v>407898.06</v>
      </c>
      <c r="D115" s="9"/>
      <c r="E115" s="9"/>
      <c r="F115" s="9"/>
      <c r="G115" s="9"/>
    </row>
    <row r="116" spans="1:7" ht="15.75">
      <c r="A116" s="117" t="s">
        <v>3</v>
      </c>
      <c r="B116" s="18"/>
      <c r="C116" s="96">
        <f>D15+D28+D39+D51+D60+D74+D82+D95+D105+D112</f>
        <v>20367.83</v>
      </c>
      <c r="D116" s="9"/>
      <c r="E116" s="9"/>
      <c r="F116" s="9"/>
      <c r="G116" s="9"/>
    </row>
    <row r="117" spans="1:7" ht="15.75">
      <c r="A117" s="118" t="s">
        <v>50</v>
      </c>
      <c r="B117" s="18"/>
      <c r="C117" s="96">
        <f>E15+E28+E39+E51+E60+E74+E82+E95+E105+E112</f>
        <v>238064.19</v>
      </c>
      <c r="D117" s="9"/>
      <c r="E117" s="9"/>
      <c r="F117" s="9"/>
      <c r="G117" s="9"/>
    </row>
    <row r="118" spans="1:7" ht="15.75">
      <c r="A118" s="117" t="s">
        <v>51</v>
      </c>
      <c r="B118" s="18"/>
      <c r="C118" s="96">
        <f>F15+F28+F39+F51+F60+F74+F82+F95+F105+F112</f>
        <v>460310.18000000005</v>
      </c>
      <c r="D118" s="9"/>
      <c r="E118" s="9"/>
      <c r="F118" s="9"/>
      <c r="G118" s="9"/>
    </row>
    <row r="119" spans="1:7" ht="16.5">
      <c r="A119" s="119" t="s">
        <v>53</v>
      </c>
      <c r="B119" s="73"/>
      <c r="C119" s="97">
        <f>G15+G28+G39+G51+G60+G74+G82+G95+G105+G112</f>
        <v>1126640.26</v>
      </c>
      <c r="D119" s="9"/>
      <c r="E119" s="9"/>
      <c r="F119" s="9"/>
      <c r="G119" s="9"/>
    </row>
    <row r="120" spans="1:7" ht="16.5">
      <c r="A120" s="120" t="s">
        <v>52</v>
      </c>
      <c r="B120" s="74"/>
      <c r="C120" s="98">
        <f>C119-C116</f>
        <v>1106272.43</v>
      </c>
      <c r="D120" s="9"/>
      <c r="E120" s="75"/>
      <c r="F120" s="75"/>
      <c r="G120" s="75"/>
    </row>
    <row r="121" spans="1:7" ht="15.75">
      <c r="A121" s="75"/>
      <c r="B121" s="75"/>
      <c r="C121" s="75"/>
      <c r="D121" s="9"/>
      <c r="E121" s="9"/>
      <c r="F121" s="109"/>
      <c r="G121" s="9"/>
    </row>
    <row r="122" spans="1:7" ht="15.75">
      <c r="A122" s="75"/>
      <c r="B122" s="75"/>
      <c r="C122" s="75"/>
      <c r="D122" s="75"/>
      <c r="E122" s="75"/>
      <c r="F122" s="75"/>
      <c r="G122" s="75"/>
    </row>
    <row r="123" spans="1:7" ht="15.75">
      <c r="A123" s="75"/>
      <c r="B123" s="75"/>
      <c r="C123" s="75"/>
      <c r="D123" s="75"/>
      <c r="E123" s="75"/>
      <c r="F123" s="75"/>
      <c r="G123" s="75"/>
    </row>
    <row r="124" spans="1:7" ht="16.5">
      <c r="A124" s="112" t="s">
        <v>60</v>
      </c>
      <c r="B124" s="111">
        <v>108436.4</v>
      </c>
      <c r="C124" s="75"/>
      <c r="D124" s="75"/>
      <c r="E124" s="75"/>
      <c r="F124" s="75"/>
      <c r="G124" s="75"/>
    </row>
    <row r="125" spans="1:7" ht="15.75">
      <c r="A125" s="75"/>
      <c r="B125" s="75"/>
      <c r="C125" s="75"/>
      <c r="D125" s="75"/>
      <c r="E125" s="75"/>
      <c r="F125" s="75"/>
      <c r="G125" s="75"/>
    </row>
    <row r="126" spans="1:7" ht="15.75">
      <c r="A126" s="75"/>
      <c r="B126" s="75"/>
      <c r="C126" s="75"/>
      <c r="D126" s="75"/>
      <c r="E126" s="75"/>
      <c r="F126" s="75"/>
      <c r="G126" s="75"/>
    </row>
    <row r="127" spans="1:7" ht="15.75">
      <c r="A127" s="75"/>
      <c r="B127" s="75"/>
      <c r="C127" s="75"/>
      <c r="D127" s="75"/>
      <c r="E127" s="75"/>
      <c r="F127" s="75"/>
      <c r="G127" s="7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7"/>
  <sheetViews>
    <sheetView zoomScale="88" zoomScaleNormal="88" zoomScalePageLayoutView="0" workbookViewId="0" topLeftCell="A103">
      <selection activeCell="D23" sqref="D23"/>
    </sheetView>
  </sheetViews>
  <sheetFormatPr defaultColWidth="8.796875" defaultRowHeight="14.25"/>
  <cols>
    <col min="1" max="1" width="25.69921875" style="0" customWidth="1"/>
    <col min="2" max="2" width="15.3984375" style="0" customWidth="1"/>
    <col min="3" max="3" width="17.69921875" style="0" customWidth="1"/>
    <col min="4" max="4" width="14.3984375" style="0" customWidth="1"/>
    <col min="5" max="5" width="12.09765625" style="0" customWidth="1"/>
    <col min="6" max="6" width="15.19921875" style="0" customWidth="1"/>
    <col min="7" max="7" width="17.59765625" style="0" customWidth="1"/>
  </cols>
  <sheetData>
    <row r="1" spans="1:7" ht="16.5">
      <c r="A1" s="1"/>
      <c r="B1" s="2"/>
      <c r="C1" s="2"/>
      <c r="D1" s="3"/>
      <c r="E1" s="3"/>
      <c r="F1" s="3"/>
      <c r="G1" s="4"/>
    </row>
    <row r="2" spans="1:7" ht="16.5">
      <c r="A2" s="5" t="s">
        <v>54</v>
      </c>
      <c r="B2" s="99"/>
      <c r="C2" s="6"/>
      <c r="D2" s="6"/>
      <c r="E2" s="6"/>
      <c r="F2" s="6"/>
      <c r="G2" s="7"/>
    </row>
    <row r="3" spans="1:7" ht="16.5">
      <c r="A3" s="8"/>
      <c r="B3" s="8"/>
      <c r="C3" s="9"/>
      <c r="D3" s="9"/>
      <c r="E3" s="9"/>
      <c r="F3" s="9"/>
      <c r="G3" s="9"/>
    </row>
    <row r="4" spans="1:7" ht="16.5">
      <c r="A4" s="9"/>
      <c r="B4" s="9"/>
      <c r="C4" s="8" t="s">
        <v>0</v>
      </c>
      <c r="D4" s="9"/>
      <c r="E4" s="9"/>
      <c r="F4" s="9"/>
      <c r="G4" s="9"/>
    </row>
    <row r="5" spans="1:7" ht="15.75">
      <c r="A5" s="10"/>
      <c r="B5" s="10"/>
      <c r="C5" s="10"/>
      <c r="D5" s="10"/>
      <c r="E5" s="10"/>
      <c r="F5" s="10"/>
      <c r="G5" s="11"/>
    </row>
    <row r="6" spans="1:7" ht="15.75">
      <c r="A6" s="12" t="s">
        <v>1</v>
      </c>
      <c r="B6" s="103" t="s">
        <v>58</v>
      </c>
      <c r="C6" s="12" t="s">
        <v>2</v>
      </c>
      <c r="D6" s="12" t="s">
        <v>3</v>
      </c>
      <c r="E6" s="13" t="s">
        <v>4</v>
      </c>
      <c r="F6" s="14" t="s">
        <v>5</v>
      </c>
      <c r="G6" s="12" t="s">
        <v>6</v>
      </c>
    </row>
    <row r="7" spans="1:7" ht="15.75">
      <c r="A7" s="15"/>
      <c r="B7" s="104" t="s">
        <v>59</v>
      </c>
      <c r="C7" s="15" t="s">
        <v>7</v>
      </c>
      <c r="D7" s="15"/>
      <c r="E7" s="16"/>
      <c r="F7" s="17"/>
      <c r="G7" s="15" t="s">
        <v>8</v>
      </c>
    </row>
    <row r="8" spans="1:7" ht="15.75">
      <c r="A8" s="18" t="s">
        <v>9</v>
      </c>
      <c r="B8" s="105">
        <v>2754.1</v>
      </c>
      <c r="C8" s="19">
        <v>9008.81</v>
      </c>
      <c r="D8" s="20">
        <v>280.66</v>
      </c>
      <c r="E8" s="76">
        <v>3055.53</v>
      </c>
      <c r="F8" s="21">
        <v>5292.68</v>
      </c>
      <c r="G8" s="22">
        <f aca="true" t="shared" si="0" ref="G8:G15">SUM(C8:F8)</f>
        <v>17637.68</v>
      </c>
    </row>
    <row r="9" spans="1:7" ht="15.75">
      <c r="A9" s="18" t="s">
        <v>10</v>
      </c>
      <c r="B9" s="105">
        <v>5338.3</v>
      </c>
      <c r="C9" s="19">
        <v>28496.33</v>
      </c>
      <c r="D9" s="20">
        <v>3138.3</v>
      </c>
      <c r="E9" s="76">
        <v>8150.3</v>
      </c>
      <c r="F9" s="23">
        <v>15644.13</v>
      </c>
      <c r="G9" s="24">
        <f t="shared" si="0"/>
        <v>55429.06</v>
      </c>
    </row>
    <row r="10" spans="1:7" ht="15.75">
      <c r="A10" s="18" t="s">
        <v>11</v>
      </c>
      <c r="B10" s="105">
        <v>7205.3</v>
      </c>
      <c r="C10" s="19">
        <v>29181.82</v>
      </c>
      <c r="D10" s="20">
        <v>912.04</v>
      </c>
      <c r="E10" s="76">
        <v>18815.95</v>
      </c>
      <c r="F10" s="25">
        <v>14713.56</v>
      </c>
      <c r="G10" s="24">
        <f t="shared" si="0"/>
        <v>63623.369999999995</v>
      </c>
    </row>
    <row r="11" spans="1:7" ht="15.75">
      <c r="A11" s="18" t="s">
        <v>12</v>
      </c>
      <c r="B11" s="105">
        <v>5372.1</v>
      </c>
      <c r="C11" s="19">
        <v>32100.59</v>
      </c>
      <c r="D11" s="20">
        <v>1393.99</v>
      </c>
      <c r="E11" s="76">
        <v>8132.41</v>
      </c>
      <c r="F11" s="23">
        <v>108536.6</v>
      </c>
      <c r="G11" s="24">
        <f t="shared" si="0"/>
        <v>150163.59000000003</v>
      </c>
    </row>
    <row r="12" spans="1:7" ht="15.75">
      <c r="A12" s="26" t="s">
        <v>13</v>
      </c>
      <c r="B12" s="105">
        <v>3856.3</v>
      </c>
      <c r="C12" s="19">
        <v>26611.33</v>
      </c>
      <c r="D12" s="20">
        <v>242.56</v>
      </c>
      <c r="E12" s="76">
        <v>3438.58</v>
      </c>
      <c r="F12" s="23">
        <v>0</v>
      </c>
      <c r="G12" s="24">
        <f t="shared" si="0"/>
        <v>30292.47</v>
      </c>
    </row>
    <row r="13" spans="1:7" ht="15.75">
      <c r="A13" s="26" t="s">
        <v>14</v>
      </c>
      <c r="B13" s="105">
        <v>3917.53</v>
      </c>
      <c r="C13" s="20">
        <v>13896.49</v>
      </c>
      <c r="D13" s="19">
        <v>358.71</v>
      </c>
      <c r="E13" s="77">
        <v>0</v>
      </c>
      <c r="F13" s="27">
        <v>0</v>
      </c>
      <c r="G13" s="24">
        <f t="shared" si="0"/>
        <v>14255.199999999999</v>
      </c>
    </row>
    <row r="14" spans="1:7" ht="15.75">
      <c r="A14" s="28" t="s">
        <v>15</v>
      </c>
      <c r="B14" s="106">
        <v>0</v>
      </c>
      <c r="C14" s="29">
        <f>117.19+49.18+90.17+55.92+0.04</f>
        <v>312.50000000000006</v>
      </c>
      <c r="D14" s="30">
        <f>1.63+0.58+0.5+0.9</f>
        <v>3.61</v>
      </c>
      <c r="E14" s="78">
        <v>0</v>
      </c>
      <c r="F14" s="31">
        <v>0</v>
      </c>
      <c r="G14" s="32">
        <f t="shared" si="0"/>
        <v>316.11000000000007</v>
      </c>
    </row>
    <row r="15" spans="1:7" ht="15.75">
      <c r="A15" s="33" t="s">
        <v>16</v>
      </c>
      <c r="B15" s="102">
        <f>SUM(B8:B14)</f>
        <v>28443.63</v>
      </c>
      <c r="C15" s="34">
        <f>SUM(C8:C14)</f>
        <v>139607.87</v>
      </c>
      <c r="D15" s="35">
        <f>SUM(D8:D14)</f>
        <v>6329.87</v>
      </c>
      <c r="E15" s="79">
        <f>SUM(E8:E14)</f>
        <v>41592.770000000004</v>
      </c>
      <c r="F15" s="36">
        <f>SUM(F8:F14)</f>
        <v>144186.97</v>
      </c>
      <c r="G15" s="37">
        <f t="shared" si="0"/>
        <v>331717.48</v>
      </c>
    </row>
    <row r="16" spans="1:7" ht="15.75">
      <c r="A16" s="80" t="s">
        <v>55</v>
      </c>
      <c r="B16" s="80"/>
      <c r="C16" s="80"/>
      <c r="D16" s="80"/>
      <c r="E16" s="80"/>
      <c r="F16" s="80"/>
      <c r="G16" s="80"/>
    </row>
    <row r="17" spans="1:7" ht="15.75">
      <c r="A17" s="81"/>
      <c r="B17" s="81"/>
      <c r="C17" s="81"/>
      <c r="D17" s="81"/>
      <c r="E17" s="81"/>
      <c r="F17" s="81"/>
      <c r="G17" s="81"/>
    </row>
    <row r="18" spans="1:7" ht="15.75">
      <c r="A18" s="81"/>
      <c r="B18" s="81"/>
      <c r="C18" s="81"/>
      <c r="D18" s="81"/>
      <c r="E18" s="81"/>
      <c r="F18" s="81"/>
      <c r="G18" s="81"/>
    </row>
    <row r="19" spans="3:7" ht="15.75">
      <c r="C19" s="9"/>
      <c r="D19" s="9"/>
      <c r="E19" s="9"/>
      <c r="F19" s="9"/>
      <c r="G19" s="9"/>
    </row>
    <row r="20" spans="1:7" ht="16.5">
      <c r="A20" s="9"/>
      <c r="B20" s="9"/>
      <c r="C20" s="8" t="s">
        <v>17</v>
      </c>
      <c r="D20" s="9"/>
      <c r="E20" s="9"/>
      <c r="F20" s="9"/>
      <c r="G20" s="9"/>
    </row>
    <row r="21" spans="1:7" ht="15.75">
      <c r="A21" s="10"/>
      <c r="B21" s="10"/>
      <c r="C21" s="10"/>
      <c r="D21" s="10"/>
      <c r="E21" s="10"/>
      <c r="F21" s="10"/>
      <c r="G21" s="11"/>
    </row>
    <row r="22" spans="1:7" ht="15.75">
      <c r="A22" s="12" t="s">
        <v>1</v>
      </c>
      <c r="B22" s="100" t="s">
        <v>58</v>
      </c>
      <c r="C22" s="12" t="s">
        <v>2</v>
      </c>
      <c r="D22" s="12" t="s">
        <v>3</v>
      </c>
      <c r="E22" s="13" t="s">
        <v>4</v>
      </c>
      <c r="F22" s="14" t="s">
        <v>5</v>
      </c>
      <c r="G22" s="12" t="s">
        <v>6</v>
      </c>
    </row>
    <row r="23" spans="1:7" ht="15.75">
      <c r="A23" s="15"/>
      <c r="B23" s="101" t="s">
        <v>59</v>
      </c>
      <c r="C23" s="15" t="s">
        <v>7</v>
      </c>
      <c r="D23" s="15"/>
      <c r="E23" s="16"/>
      <c r="F23" s="17"/>
      <c r="G23" s="15" t="s">
        <v>8</v>
      </c>
    </row>
    <row r="24" spans="1:7" ht="15.75">
      <c r="A24" s="18" t="s">
        <v>18</v>
      </c>
      <c r="B24" s="105">
        <v>1932.22</v>
      </c>
      <c r="C24" s="24">
        <v>4345.38</v>
      </c>
      <c r="D24" s="38">
        <v>91.7</v>
      </c>
      <c r="E24" s="82">
        <v>8188.01</v>
      </c>
      <c r="F24" s="40">
        <v>0</v>
      </c>
      <c r="G24" s="22">
        <f>SUM(C24:F24)</f>
        <v>12625.09</v>
      </c>
    </row>
    <row r="25" spans="1:7" ht="15.75">
      <c r="A25" s="18" t="s">
        <v>19</v>
      </c>
      <c r="B25" s="105">
        <v>3379.8</v>
      </c>
      <c r="C25" s="24">
        <v>6920.89</v>
      </c>
      <c r="D25" s="38">
        <v>430.57</v>
      </c>
      <c r="E25" s="83">
        <v>14806.82</v>
      </c>
      <c r="F25" s="38">
        <v>0</v>
      </c>
      <c r="G25" s="24">
        <f>SUM(C25:F25)</f>
        <v>22158.28</v>
      </c>
    </row>
    <row r="26" spans="1:7" ht="15.75">
      <c r="A26" s="41" t="s">
        <v>20</v>
      </c>
      <c r="B26" s="106">
        <v>3569.01</v>
      </c>
      <c r="C26" s="22">
        <v>27883.45</v>
      </c>
      <c r="D26" s="42">
        <v>1461.46</v>
      </c>
      <c r="E26" s="82">
        <v>15408.41</v>
      </c>
      <c r="F26" s="43">
        <v>3373.09</v>
      </c>
      <c r="G26" s="22">
        <f>SUM(C26:F26)</f>
        <v>48126.41</v>
      </c>
    </row>
    <row r="27" spans="1:7" ht="15.75">
      <c r="A27" s="28" t="s">
        <v>15</v>
      </c>
      <c r="B27" s="106">
        <v>0</v>
      </c>
      <c r="C27" s="22">
        <f>232.84+92.18</f>
        <v>325.02</v>
      </c>
      <c r="D27" s="42">
        <f>11.23+0.35</f>
        <v>11.58</v>
      </c>
      <c r="E27" s="84">
        <v>0</v>
      </c>
      <c r="F27" s="42">
        <v>0</v>
      </c>
      <c r="G27" s="22">
        <f>SUM(C27:F27)</f>
        <v>336.59999999999997</v>
      </c>
    </row>
    <row r="28" spans="1:7" ht="15.75">
      <c r="A28" s="33" t="s">
        <v>16</v>
      </c>
      <c r="B28" s="102">
        <f>SUM(B24:B27)</f>
        <v>8881.03</v>
      </c>
      <c r="C28" s="44">
        <f>SUM(C24:C27)</f>
        <v>39474.74</v>
      </c>
      <c r="D28" s="35">
        <f>SUM(D24:D27)</f>
        <v>1995.31</v>
      </c>
      <c r="E28" s="79">
        <f>SUM(E24:E27)</f>
        <v>38403.240000000005</v>
      </c>
      <c r="F28" s="36">
        <f>SUM(F24:F27)</f>
        <v>3373.09</v>
      </c>
      <c r="G28" s="44">
        <f>SUM(C28:F28)</f>
        <v>83246.38</v>
      </c>
    </row>
    <row r="29" spans="1:7" ht="15.75">
      <c r="A29" s="45"/>
      <c r="B29" s="45"/>
      <c r="C29" s="46"/>
      <c r="D29" s="46"/>
      <c r="E29" s="47"/>
      <c r="F29" s="46"/>
      <c r="G29" s="46"/>
    </row>
    <row r="30" spans="1:7" ht="15.75">
      <c r="A30" s="45"/>
      <c r="B30" s="45"/>
      <c r="C30" s="46"/>
      <c r="D30" s="46"/>
      <c r="E30" s="47"/>
      <c r="F30" s="46"/>
      <c r="G30" s="46"/>
    </row>
    <row r="31" spans="1:7" ht="15.75">
      <c r="A31" s="45"/>
      <c r="B31" s="45"/>
      <c r="C31" s="46"/>
      <c r="D31" s="46"/>
      <c r="E31" s="47"/>
      <c r="F31" s="46"/>
      <c r="G31" s="46"/>
    </row>
    <row r="32" spans="1:7" ht="15.75">
      <c r="A32" s="45"/>
      <c r="B32" s="45"/>
      <c r="C32" s="46"/>
      <c r="D32" s="46"/>
      <c r="E32" s="47"/>
      <c r="F32" s="46"/>
      <c r="G32" s="46"/>
    </row>
    <row r="33" spans="1:7" ht="15.75">
      <c r="A33" s="45"/>
      <c r="B33" s="45"/>
      <c r="C33" s="46"/>
      <c r="D33" s="46"/>
      <c r="E33" s="47"/>
      <c r="F33" s="46"/>
      <c r="G33" s="46"/>
    </row>
    <row r="34" spans="1:7" ht="16.5">
      <c r="A34" s="9"/>
      <c r="B34" s="9"/>
      <c r="C34" s="8" t="s">
        <v>21</v>
      </c>
      <c r="D34" s="9"/>
      <c r="E34" s="9"/>
      <c r="F34" s="9"/>
      <c r="G34" s="9"/>
    </row>
    <row r="35" spans="1:7" ht="15.75">
      <c r="A35" s="10"/>
      <c r="B35" s="10"/>
      <c r="C35" s="10"/>
      <c r="D35" s="10"/>
      <c r="E35" s="10"/>
      <c r="F35" s="10"/>
      <c r="G35" s="10"/>
    </row>
    <row r="36" spans="1:7" ht="15.75">
      <c r="A36" s="14" t="s">
        <v>1</v>
      </c>
      <c r="B36" s="100" t="s">
        <v>58</v>
      </c>
      <c r="C36" s="48" t="s">
        <v>2</v>
      </c>
      <c r="D36" s="12" t="s">
        <v>3</v>
      </c>
      <c r="E36" s="13" t="s">
        <v>4</v>
      </c>
      <c r="F36" s="12" t="s">
        <v>5</v>
      </c>
      <c r="G36" s="48" t="s">
        <v>6</v>
      </c>
    </row>
    <row r="37" spans="1:7" ht="15.75">
      <c r="A37" s="17"/>
      <c r="B37" s="101" t="s">
        <v>59</v>
      </c>
      <c r="C37" s="49" t="s">
        <v>7</v>
      </c>
      <c r="D37" s="15"/>
      <c r="E37" s="16"/>
      <c r="F37" s="15"/>
      <c r="G37" s="49" t="s">
        <v>8</v>
      </c>
    </row>
    <row r="38" spans="1:7" ht="15.75">
      <c r="A38" s="18" t="s">
        <v>22</v>
      </c>
      <c r="B38" s="113">
        <v>5359.66</v>
      </c>
      <c r="C38" s="24">
        <v>21990.58</v>
      </c>
      <c r="D38" s="38">
        <v>1074.75</v>
      </c>
      <c r="E38" s="85">
        <v>8816.61</v>
      </c>
      <c r="F38" s="24">
        <v>2484.73</v>
      </c>
      <c r="G38" s="24">
        <f>SUM(C38:F38)</f>
        <v>34366.670000000006</v>
      </c>
    </row>
    <row r="39" spans="1:7" ht="15.75">
      <c r="A39" s="33" t="s">
        <v>16</v>
      </c>
      <c r="B39" s="107">
        <f>SUM(B38)</f>
        <v>5359.66</v>
      </c>
      <c r="C39" s="44">
        <f>SUM(C38)</f>
        <v>21990.58</v>
      </c>
      <c r="D39" s="35">
        <f>SUM(D38)</f>
        <v>1074.75</v>
      </c>
      <c r="E39" s="86">
        <f>SUM(E38)</f>
        <v>8816.61</v>
      </c>
      <c r="F39" s="50">
        <v>2484.73</v>
      </c>
      <c r="G39" s="44">
        <f>SUM(C39:F39)</f>
        <v>34366.670000000006</v>
      </c>
    </row>
    <row r="40" spans="1:7" ht="15.75">
      <c r="A40" s="45"/>
      <c r="B40" s="45"/>
      <c r="C40" s="47"/>
      <c r="D40" s="47"/>
      <c r="E40" s="47"/>
      <c r="F40" s="46"/>
      <c r="G40" s="47"/>
    </row>
    <row r="41" spans="1:7" ht="15.75">
      <c r="A41" s="45"/>
      <c r="B41" s="45"/>
      <c r="C41" s="47"/>
      <c r="D41" s="47"/>
      <c r="E41" s="47"/>
      <c r="F41" s="46"/>
      <c r="G41" s="47"/>
    </row>
    <row r="42" spans="1:7" ht="16.5">
      <c r="A42" s="9"/>
      <c r="B42" s="9"/>
      <c r="C42" s="8" t="s">
        <v>23</v>
      </c>
      <c r="D42" s="9"/>
      <c r="E42" s="9"/>
      <c r="F42" s="9"/>
      <c r="G42" s="9"/>
    </row>
    <row r="43" spans="1:7" ht="15.75">
      <c r="A43" s="10"/>
      <c r="B43" s="10"/>
      <c r="C43" s="10"/>
      <c r="D43" s="10"/>
      <c r="E43" s="10"/>
      <c r="F43" s="10"/>
      <c r="G43" s="10"/>
    </row>
    <row r="44" spans="1:7" ht="15.75">
      <c r="A44" s="12" t="s">
        <v>1</v>
      </c>
      <c r="B44" s="100" t="s">
        <v>58</v>
      </c>
      <c r="C44" s="12" t="s">
        <v>2</v>
      </c>
      <c r="D44" s="12" t="s">
        <v>3</v>
      </c>
      <c r="E44" s="13" t="s">
        <v>4</v>
      </c>
      <c r="F44" s="12" t="s">
        <v>5</v>
      </c>
      <c r="G44" s="48" t="s">
        <v>6</v>
      </c>
    </row>
    <row r="45" spans="1:7" ht="15.75">
      <c r="A45" s="15"/>
      <c r="B45" s="101" t="s">
        <v>59</v>
      </c>
      <c r="C45" s="15" t="s">
        <v>7</v>
      </c>
      <c r="D45" s="15"/>
      <c r="E45" s="16"/>
      <c r="F45" s="15"/>
      <c r="G45" s="49" t="s">
        <v>8</v>
      </c>
    </row>
    <row r="46" spans="1:7" ht="15.75">
      <c r="A46" s="18" t="s">
        <v>24</v>
      </c>
      <c r="B46" s="105">
        <v>5790</v>
      </c>
      <c r="C46" s="24">
        <v>16831.84</v>
      </c>
      <c r="D46" s="38">
        <v>639.29</v>
      </c>
      <c r="E46" s="87">
        <v>8003.7</v>
      </c>
      <c r="F46" s="51">
        <v>9562.09</v>
      </c>
      <c r="G46" s="24">
        <f aca="true" t="shared" si="1" ref="G46:G51">SUM(C46:F46)</f>
        <v>35036.92</v>
      </c>
    </row>
    <row r="47" spans="1:7" ht="15.75">
      <c r="A47" s="52" t="s">
        <v>25</v>
      </c>
      <c r="B47" s="110">
        <v>4352.4</v>
      </c>
      <c r="C47" s="53">
        <v>13365.32</v>
      </c>
      <c r="D47" s="54">
        <v>1438.09</v>
      </c>
      <c r="E47" s="88">
        <v>7692.75</v>
      </c>
      <c r="F47" s="54">
        <v>9505.36</v>
      </c>
      <c r="G47" s="53">
        <f t="shared" si="1"/>
        <v>32001.52</v>
      </c>
    </row>
    <row r="48" spans="1:7" ht="15.75">
      <c r="A48" s="18" t="s">
        <v>26</v>
      </c>
      <c r="B48" s="105">
        <v>4367</v>
      </c>
      <c r="C48" s="24">
        <v>26493.81</v>
      </c>
      <c r="D48" s="38">
        <v>1296.02</v>
      </c>
      <c r="E48" s="87">
        <v>21552.92</v>
      </c>
      <c r="F48" s="38">
        <v>85359.49</v>
      </c>
      <c r="G48" s="24">
        <f t="shared" si="1"/>
        <v>134702.24</v>
      </c>
    </row>
    <row r="49" spans="1:7" ht="15.75">
      <c r="A49" s="18" t="s">
        <v>27</v>
      </c>
      <c r="B49" s="105">
        <v>4386</v>
      </c>
      <c r="C49" s="24">
        <v>18424.15</v>
      </c>
      <c r="D49" s="24">
        <v>782.18</v>
      </c>
      <c r="E49" s="87">
        <v>15848.27</v>
      </c>
      <c r="F49" s="24">
        <v>0</v>
      </c>
      <c r="G49" s="24">
        <f t="shared" si="1"/>
        <v>35054.600000000006</v>
      </c>
    </row>
    <row r="50" spans="1:7" ht="15.75">
      <c r="A50" s="28" t="s">
        <v>15</v>
      </c>
      <c r="B50" s="105">
        <v>0</v>
      </c>
      <c r="C50" s="55">
        <f>107.07</f>
        <v>107.07</v>
      </c>
      <c r="D50" s="32">
        <v>0.94</v>
      </c>
      <c r="E50" s="89">
        <v>0</v>
      </c>
      <c r="F50" s="32">
        <v>0</v>
      </c>
      <c r="G50" s="32">
        <f t="shared" si="1"/>
        <v>108.00999999999999</v>
      </c>
    </row>
    <row r="51" spans="1:7" ht="15.75">
      <c r="A51" s="33" t="s">
        <v>16</v>
      </c>
      <c r="B51" s="102">
        <f>SUM(B46:B50)</f>
        <v>18895.4</v>
      </c>
      <c r="C51" s="34">
        <f>SUM(C46:C50)</f>
        <v>75222.19</v>
      </c>
      <c r="D51" s="35">
        <f>SUM(D46:D50)</f>
        <v>4156.5199999999995</v>
      </c>
      <c r="E51" s="79">
        <f>SUM(E46:E50)</f>
        <v>53097.64</v>
      </c>
      <c r="F51" s="56">
        <f>SUM(F46:F50)</f>
        <v>104426.94</v>
      </c>
      <c r="G51" s="44">
        <f t="shared" si="1"/>
        <v>236903.29</v>
      </c>
    </row>
    <row r="52" spans="1:7" ht="15.75">
      <c r="A52" s="80" t="s">
        <v>56</v>
      </c>
      <c r="B52" s="80"/>
      <c r="C52" s="80"/>
      <c r="D52" s="80"/>
      <c r="E52" s="80"/>
      <c r="F52" s="80"/>
      <c r="G52" s="80"/>
    </row>
    <row r="53" spans="1:7" ht="15.75">
      <c r="A53" s="81"/>
      <c r="B53" s="81"/>
      <c r="C53" s="81"/>
      <c r="D53" s="81"/>
      <c r="E53" s="81"/>
      <c r="F53" s="81"/>
      <c r="G53" s="81"/>
    </row>
    <row r="54" spans="1:7" ht="15.75">
      <c r="A54" s="9"/>
      <c r="B54" s="9"/>
      <c r="C54" s="9"/>
      <c r="D54" s="9"/>
      <c r="E54" s="9"/>
      <c r="F54" s="9"/>
      <c r="G54" s="9"/>
    </row>
    <row r="55" spans="1:7" ht="16.5">
      <c r="A55" s="9"/>
      <c r="B55" s="9"/>
      <c r="C55" s="8" t="s">
        <v>28</v>
      </c>
      <c r="D55" s="9"/>
      <c r="E55" s="9"/>
      <c r="F55" s="9"/>
      <c r="G55" s="9"/>
    </row>
    <row r="56" spans="1:7" ht="15.75">
      <c r="A56" s="10"/>
      <c r="B56" s="10"/>
      <c r="C56" s="10"/>
      <c r="D56" s="10"/>
      <c r="E56" s="10"/>
      <c r="F56" s="10"/>
      <c r="G56" s="10"/>
    </row>
    <row r="57" spans="1:7" ht="15.75">
      <c r="A57" s="12" t="s">
        <v>1</v>
      </c>
      <c r="B57" s="100" t="s">
        <v>58</v>
      </c>
      <c r="C57" s="12" t="s">
        <v>2</v>
      </c>
      <c r="D57" s="12" t="s">
        <v>3</v>
      </c>
      <c r="E57" s="13" t="s">
        <v>4</v>
      </c>
      <c r="F57" s="12" t="s">
        <v>5</v>
      </c>
      <c r="G57" s="48" t="s">
        <v>6</v>
      </c>
    </row>
    <row r="58" spans="1:7" ht="15.75">
      <c r="A58" s="15"/>
      <c r="B58" s="101" t="s">
        <v>59</v>
      </c>
      <c r="C58" s="15" t="s">
        <v>7</v>
      </c>
      <c r="D58" s="15"/>
      <c r="E58" s="16"/>
      <c r="F58" s="15"/>
      <c r="G58" s="49" t="s">
        <v>8</v>
      </c>
    </row>
    <row r="59" spans="1:7" ht="15.75">
      <c r="A59" s="18" t="s">
        <v>29</v>
      </c>
      <c r="B59" s="105">
        <v>2787.2</v>
      </c>
      <c r="C59" s="24">
        <v>2180.79</v>
      </c>
      <c r="D59" s="38">
        <v>144.35</v>
      </c>
      <c r="E59" s="57">
        <v>0</v>
      </c>
      <c r="F59" s="40">
        <v>0</v>
      </c>
      <c r="G59" s="24">
        <f>SUM(C59:F59)</f>
        <v>2325.14</v>
      </c>
    </row>
    <row r="60" spans="1:7" ht="15.75">
      <c r="A60" s="33" t="s">
        <v>16</v>
      </c>
      <c r="B60" s="108">
        <f>SUM(B59)</f>
        <v>2787.2</v>
      </c>
      <c r="C60" s="44">
        <f>SUM(C59)</f>
        <v>2180.79</v>
      </c>
      <c r="D60" s="35">
        <f>SUM(D59)</f>
        <v>144.35</v>
      </c>
      <c r="E60" s="58">
        <f>SUM(E59)</f>
        <v>0</v>
      </c>
      <c r="F60" s="58">
        <v>0</v>
      </c>
      <c r="G60" s="44">
        <f>SUM(C60:F60)</f>
        <v>2325.14</v>
      </c>
    </row>
    <row r="61" spans="1:7" ht="15.75">
      <c r="A61" s="9"/>
      <c r="B61" s="9"/>
      <c r="C61" s="9"/>
      <c r="D61" s="9"/>
      <c r="E61" s="9"/>
      <c r="F61" s="9"/>
      <c r="G61" s="9"/>
    </row>
    <row r="62" spans="1:7" ht="15.75">
      <c r="A62" s="9"/>
      <c r="B62" s="9"/>
      <c r="C62" s="9"/>
      <c r="D62" s="9"/>
      <c r="E62" s="9"/>
      <c r="F62" s="9"/>
      <c r="G62" s="9"/>
    </row>
    <row r="63" spans="1:7" ht="15.75">
      <c r="A63" s="9"/>
      <c r="B63" s="9"/>
      <c r="C63" s="9"/>
      <c r="D63" s="9"/>
      <c r="E63" s="9"/>
      <c r="F63" s="9"/>
      <c r="G63" s="9"/>
    </row>
    <row r="64" spans="1:7" ht="16.5">
      <c r="A64" s="9"/>
      <c r="B64" s="9"/>
      <c r="C64" s="8" t="s">
        <v>30</v>
      </c>
      <c r="D64" s="9"/>
      <c r="E64" s="9"/>
      <c r="F64" s="9"/>
      <c r="G64" s="9"/>
    </row>
    <row r="65" spans="1:7" ht="15.75">
      <c r="A65" s="10"/>
      <c r="B65" s="10"/>
      <c r="C65" s="10"/>
      <c r="D65" s="10"/>
      <c r="E65" s="10"/>
      <c r="F65" s="10"/>
      <c r="G65" s="10"/>
    </row>
    <row r="66" spans="1:7" ht="15.75">
      <c r="A66" s="12" t="s">
        <v>1</v>
      </c>
      <c r="B66" s="100" t="s">
        <v>58</v>
      </c>
      <c r="C66" s="12" t="s">
        <v>2</v>
      </c>
      <c r="D66" s="12" t="s">
        <v>3</v>
      </c>
      <c r="E66" s="13" t="s">
        <v>4</v>
      </c>
      <c r="F66" s="12" t="s">
        <v>5</v>
      </c>
      <c r="G66" s="12" t="s">
        <v>6</v>
      </c>
    </row>
    <row r="67" spans="1:7" ht="15.75">
      <c r="A67" s="15"/>
      <c r="B67" s="101" t="s">
        <v>59</v>
      </c>
      <c r="C67" s="15" t="s">
        <v>7</v>
      </c>
      <c r="D67" s="15"/>
      <c r="E67" s="16"/>
      <c r="F67" s="15"/>
      <c r="G67" s="15" t="s">
        <v>8</v>
      </c>
    </row>
    <row r="68" spans="1:7" ht="15.75">
      <c r="A68" s="18" t="s">
        <v>31</v>
      </c>
      <c r="B68" s="105">
        <v>3925.1</v>
      </c>
      <c r="C68" s="24">
        <v>12589.5</v>
      </c>
      <c r="D68" s="38">
        <v>430.08</v>
      </c>
      <c r="E68" s="87">
        <v>4365.88</v>
      </c>
      <c r="F68" s="59">
        <v>15435.96</v>
      </c>
      <c r="G68" s="24">
        <f aca="true" t="shared" si="2" ref="G68:G74">SUM(C68:F68)</f>
        <v>32821.42</v>
      </c>
    </row>
    <row r="69" spans="1:7" ht="15.75">
      <c r="A69" s="18" t="s">
        <v>32</v>
      </c>
      <c r="B69" s="105">
        <v>3353.2</v>
      </c>
      <c r="C69" s="24">
        <v>10471.65</v>
      </c>
      <c r="D69" s="38">
        <v>253.13</v>
      </c>
      <c r="E69" s="87">
        <v>0</v>
      </c>
      <c r="F69" s="59">
        <v>0</v>
      </c>
      <c r="G69" s="24">
        <f t="shared" si="2"/>
        <v>10724.779999999999</v>
      </c>
    </row>
    <row r="70" spans="1:7" ht="15.75">
      <c r="A70" s="18" t="s">
        <v>33</v>
      </c>
      <c r="B70" s="105">
        <v>2205.1</v>
      </c>
      <c r="C70" s="24">
        <v>8675.83</v>
      </c>
      <c r="D70" s="38">
        <v>129.58</v>
      </c>
      <c r="E70" s="87">
        <v>0</v>
      </c>
      <c r="F70" s="59">
        <v>0</v>
      </c>
      <c r="G70" s="24">
        <f t="shared" si="2"/>
        <v>8805.41</v>
      </c>
    </row>
    <row r="71" spans="1:7" ht="15.75">
      <c r="A71" s="18" t="s">
        <v>34</v>
      </c>
      <c r="B71" s="105">
        <v>4173.48</v>
      </c>
      <c r="C71" s="38">
        <v>8495.09</v>
      </c>
      <c r="D71" s="24">
        <v>129.08</v>
      </c>
      <c r="E71" s="90">
        <v>0</v>
      </c>
      <c r="F71" s="40">
        <v>0</v>
      </c>
      <c r="G71" s="24">
        <f t="shared" si="2"/>
        <v>8624.17</v>
      </c>
    </row>
    <row r="72" spans="1:7" ht="15.75">
      <c r="A72" s="41" t="s">
        <v>35</v>
      </c>
      <c r="B72" s="106">
        <v>1710.1</v>
      </c>
      <c r="C72" s="42">
        <v>4546.36</v>
      </c>
      <c r="D72" s="32">
        <v>157.23</v>
      </c>
      <c r="E72" s="89">
        <v>0</v>
      </c>
      <c r="F72" s="32">
        <v>0</v>
      </c>
      <c r="G72" s="22">
        <f t="shared" si="2"/>
        <v>4703.589999999999</v>
      </c>
    </row>
    <row r="73" spans="1:7" ht="15.75">
      <c r="A73" s="28" t="s">
        <v>15</v>
      </c>
      <c r="B73" s="106">
        <v>0</v>
      </c>
      <c r="C73" s="42">
        <f>17.78+257.97+22.16+46.74</f>
        <v>344.65000000000003</v>
      </c>
      <c r="D73" s="40">
        <f>1.09+14.98+1.19+5.58</f>
        <v>22.840000000000003</v>
      </c>
      <c r="E73" s="89">
        <v>0</v>
      </c>
      <c r="F73" s="40">
        <v>0</v>
      </c>
      <c r="G73" s="22">
        <f t="shared" si="2"/>
        <v>367.49</v>
      </c>
    </row>
    <row r="74" spans="1:7" ht="15.75">
      <c r="A74" s="33" t="s">
        <v>16</v>
      </c>
      <c r="B74" s="108">
        <f>SUM(B68:B73)</f>
        <v>15366.98</v>
      </c>
      <c r="C74" s="34">
        <f>SUM(C68:C73)</f>
        <v>45123.08000000001</v>
      </c>
      <c r="D74" s="35">
        <f>SUM(D68:D73)</f>
        <v>1121.94</v>
      </c>
      <c r="E74" s="91">
        <f>SUM(E68:E73)</f>
        <v>4365.88</v>
      </c>
      <c r="F74" s="60">
        <f>SUM(F68:F73)</f>
        <v>15435.96</v>
      </c>
      <c r="G74" s="44">
        <f t="shared" si="2"/>
        <v>66046.86000000002</v>
      </c>
    </row>
    <row r="75" spans="1:7" ht="15.75">
      <c r="A75" s="61"/>
      <c r="B75" s="61"/>
      <c r="C75" s="62"/>
      <c r="D75" s="62"/>
      <c r="E75" s="63"/>
      <c r="F75" s="63"/>
      <c r="G75" s="62"/>
    </row>
    <row r="76" spans="1:7" ht="15.75">
      <c r="A76" s="45"/>
      <c r="B76" s="45"/>
      <c r="C76" s="45"/>
      <c r="D76" s="45"/>
      <c r="E76" s="45"/>
      <c r="F76" s="45"/>
      <c r="G76" s="45"/>
    </row>
    <row r="77" spans="1:7" ht="16.5">
      <c r="A77" s="9"/>
      <c r="B77" s="9"/>
      <c r="C77" s="8" t="s">
        <v>36</v>
      </c>
      <c r="D77" s="9"/>
      <c r="E77" s="9"/>
      <c r="F77" s="9"/>
      <c r="G77" s="9"/>
    </row>
    <row r="78" spans="1:7" ht="15.75">
      <c r="A78" s="10"/>
      <c r="B78" s="10"/>
      <c r="C78" s="10"/>
      <c r="D78" s="10"/>
      <c r="E78" s="10"/>
      <c r="F78" s="10"/>
      <c r="G78" s="10"/>
    </row>
    <row r="79" spans="1:7" ht="15.75">
      <c r="A79" s="12" t="s">
        <v>1</v>
      </c>
      <c r="B79" s="100" t="s">
        <v>58</v>
      </c>
      <c r="C79" s="12" t="s">
        <v>2</v>
      </c>
      <c r="D79" s="12" t="s">
        <v>3</v>
      </c>
      <c r="E79" s="13" t="s">
        <v>4</v>
      </c>
      <c r="F79" s="12" t="s">
        <v>5</v>
      </c>
      <c r="G79" s="48" t="s">
        <v>6</v>
      </c>
    </row>
    <row r="80" spans="1:7" ht="15.75">
      <c r="A80" s="15"/>
      <c r="B80" s="101" t="s">
        <v>59</v>
      </c>
      <c r="C80" s="15" t="s">
        <v>7</v>
      </c>
      <c r="D80" s="15"/>
      <c r="E80" s="16"/>
      <c r="F80" s="15"/>
      <c r="G80" s="49" t="s">
        <v>8</v>
      </c>
    </row>
    <row r="81" spans="1:7" ht="15.75">
      <c r="A81" s="18" t="s">
        <v>37</v>
      </c>
      <c r="B81" s="105">
        <v>5787</v>
      </c>
      <c r="C81" s="24">
        <v>27314.72</v>
      </c>
      <c r="D81" s="38">
        <v>1706.14</v>
      </c>
      <c r="E81" s="24">
        <v>38360.63</v>
      </c>
      <c r="F81" s="64">
        <v>94240.66</v>
      </c>
      <c r="G81" s="24">
        <f>SUM(C81:F81)</f>
        <v>161622.15</v>
      </c>
    </row>
    <row r="82" spans="1:7" ht="15.75">
      <c r="A82" s="33" t="s">
        <v>16</v>
      </c>
      <c r="B82" s="108">
        <f>SUM(B81)</f>
        <v>5787</v>
      </c>
      <c r="C82" s="44">
        <f>SUM(C81)</f>
        <v>27314.72</v>
      </c>
      <c r="D82" s="35">
        <f>SUM(D81)</f>
        <v>1706.14</v>
      </c>
      <c r="E82" s="50">
        <v>38360.63</v>
      </c>
      <c r="F82" s="65">
        <v>94240.66</v>
      </c>
      <c r="G82" s="44">
        <f>SUM(C82:F82)</f>
        <v>161622.15</v>
      </c>
    </row>
    <row r="83" spans="1:7" ht="15.75">
      <c r="A83" s="80" t="s">
        <v>57</v>
      </c>
      <c r="B83" s="80"/>
      <c r="C83" s="80"/>
      <c r="D83" s="80"/>
      <c r="E83" s="80"/>
      <c r="F83" s="80"/>
      <c r="G83" s="80"/>
    </row>
    <row r="84" spans="1:7" ht="15.75">
      <c r="A84" s="92"/>
      <c r="B84" s="92"/>
      <c r="C84" s="92"/>
      <c r="D84" s="92"/>
      <c r="E84" s="92"/>
      <c r="F84" s="92"/>
      <c r="G84" s="92"/>
    </row>
    <row r="85" spans="1:7" ht="15.75">
      <c r="A85" s="92"/>
      <c r="B85" s="92"/>
      <c r="C85" s="92"/>
      <c r="D85" s="92"/>
      <c r="E85" s="92"/>
      <c r="F85" s="92"/>
      <c r="G85" s="92"/>
    </row>
    <row r="86" spans="1:7" ht="16.5">
      <c r="A86" s="9"/>
      <c r="B86" s="9"/>
      <c r="C86" s="8" t="s">
        <v>38</v>
      </c>
      <c r="D86" s="9"/>
      <c r="E86" s="9"/>
      <c r="F86" s="9"/>
      <c r="G86" s="9"/>
    </row>
    <row r="87" spans="1:7" ht="15.75">
      <c r="A87" s="10"/>
      <c r="B87" s="10"/>
      <c r="C87" s="10"/>
      <c r="D87" s="10"/>
      <c r="E87" s="10"/>
      <c r="F87" s="10"/>
      <c r="G87" s="10"/>
    </row>
    <row r="88" spans="1:7" ht="15.75">
      <c r="A88" s="12" t="s">
        <v>1</v>
      </c>
      <c r="B88" s="100" t="s">
        <v>58</v>
      </c>
      <c r="C88" s="12" t="s">
        <v>2</v>
      </c>
      <c r="D88" s="12" t="s">
        <v>3</v>
      </c>
      <c r="E88" s="13" t="s">
        <v>4</v>
      </c>
      <c r="F88" s="12" t="s">
        <v>5</v>
      </c>
      <c r="G88" s="48" t="s">
        <v>6</v>
      </c>
    </row>
    <row r="89" spans="1:7" ht="15.75">
      <c r="A89" s="15"/>
      <c r="B89" s="101" t="s">
        <v>59</v>
      </c>
      <c r="C89" s="15" t="s">
        <v>7</v>
      </c>
      <c r="D89" s="15"/>
      <c r="E89" s="16"/>
      <c r="F89" s="15"/>
      <c r="G89" s="49" t="s">
        <v>8</v>
      </c>
    </row>
    <row r="90" spans="1:7" ht="15.75">
      <c r="A90" s="18" t="s">
        <v>39</v>
      </c>
      <c r="B90" s="105">
        <v>1473</v>
      </c>
      <c r="C90" s="24">
        <v>2375.86</v>
      </c>
      <c r="D90" s="38">
        <v>130.69</v>
      </c>
      <c r="E90" s="40">
        <v>0</v>
      </c>
      <c r="F90" s="59">
        <v>0</v>
      </c>
      <c r="G90" s="24">
        <f aca="true" t="shared" si="3" ref="G90:G95">SUM(C90:F90)</f>
        <v>2506.55</v>
      </c>
    </row>
    <row r="91" spans="1:7" ht="15.75">
      <c r="A91" s="18" t="s">
        <v>40</v>
      </c>
      <c r="B91" s="105">
        <v>1475.3</v>
      </c>
      <c r="C91" s="24">
        <v>6814.12</v>
      </c>
      <c r="D91" s="38">
        <v>217.38</v>
      </c>
      <c r="E91" s="39">
        <v>0</v>
      </c>
      <c r="F91" s="38">
        <v>0</v>
      </c>
      <c r="G91" s="24">
        <f t="shared" si="3"/>
        <v>7031.5</v>
      </c>
    </row>
    <row r="92" spans="1:7" ht="15.75">
      <c r="A92" s="18" t="s">
        <v>41</v>
      </c>
      <c r="B92" s="105">
        <v>1475.8</v>
      </c>
      <c r="C92" s="24">
        <v>4247.27</v>
      </c>
      <c r="D92" s="38">
        <v>145.14</v>
      </c>
      <c r="E92" s="40">
        <v>0</v>
      </c>
      <c r="F92" s="38">
        <v>0</v>
      </c>
      <c r="G92" s="24">
        <f t="shared" si="3"/>
        <v>4392.410000000001</v>
      </c>
    </row>
    <row r="93" spans="1:7" ht="15.75">
      <c r="A93" s="41" t="s">
        <v>42</v>
      </c>
      <c r="B93" s="106">
        <v>1471.9</v>
      </c>
      <c r="C93" s="22">
        <v>4975.03</v>
      </c>
      <c r="D93" s="42">
        <v>196.67</v>
      </c>
      <c r="E93" s="40">
        <v>0</v>
      </c>
      <c r="F93" s="42">
        <v>0</v>
      </c>
      <c r="G93" s="22">
        <f t="shared" si="3"/>
        <v>5171.7</v>
      </c>
    </row>
    <row r="94" spans="1:7" ht="15.75">
      <c r="A94" s="41" t="s">
        <v>43</v>
      </c>
      <c r="B94" s="106">
        <v>7715.2</v>
      </c>
      <c r="C94" s="22">
        <v>23393.54</v>
      </c>
      <c r="D94" s="42">
        <v>801.15</v>
      </c>
      <c r="E94" s="93">
        <v>6954.4</v>
      </c>
      <c r="F94" s="66">
        <v>4327.1</v>
      </c>
      <c r="G94" s="22">
        <f t="shared" si="3"/>
        <v>35476.19</v>
      </c>
    </row>
    <row r="95" spans="1:7" ht="15.75">
      <c r="A95" s="33" t="s">
        <v>16</v>
      </c>
      <c r="B95" s="102">
        <f>SUM(B90:B94)</f>
        <v>13611.2</v>
      </c>
      <c r="C95" s="44">
        <f>SUM(C90:C94)</f>
        <v>41805.82</v>
      </c>
      <c r="D95" s="35">
        <f>SUM(D90:D94)</f>
        <v>1491.03</v>
      </c>
      <c r="E95" s="79">
        <f>SUM(E90:E94)</f>
        <v>6954.4</v>
      </c>
      <c r="F95" s="36">
        <f>SUM(F90:F94)</f>
        <v>4327.1</v>
      </c>
      <c r="G95" s="44">
        <f t="shared" si="3"/>
        <v>54578.35</v>
      </c>
    </row>
    <row r="96" spans="1:7" ht="15.75">
      <c r="A96" s="45"/>
      <c r="B96" s="45"/>
      <c r="C96" s="45"/>
      <c r="D96" s="45"/>
      <c r="E96" s="45"/>
      <c r="F96" s="45"/>
      <c r="G96" s="45"/>
    </row>
    <row r="97" spans="1:7" ht="15.75">
      <c r="A97" s="45"/>
      <c r="B97" s="45"/>
      <c r="C97" s="45"/>
      <c r="D97" s="45"/>
      <c r="E97" s="45"/>
      <c r="F97" s="45"/>
      <c r="G97" s="45"/>
    </row>
    <row r="98" spans="1:7" ht="15.75">
      <c r="A98" s="45"/>
      <c r="B98" s="45"/>
      <c r="C98" s="45"/>
      <c r="D98" s="45"/>
      <c r="E98" s="45"/>
      <c r="F98" s="45"/>
      <c r="G98" s="45"/>
    </row>
    <row r="99" spans="1:7" ht="16.5">
      <c r="A99" s="9"/>
      <c r="B99" s="9"/>
      <c r="C99" s="8" t="s">
        <v>44</v>
      </c>
      <c r="D99" s="9"/>
      <c r="E99" s="9"/>
      <c r="F99" s="9"/>
      <c r="G99" s="9"/>
    </row>
    <row r="100" spans="1:7" ht="15.75">
      <c r="A100" s="10"/>
      <c r="B100" s="10"/>
      <c r="C100" s="10"/>
      <c r="D100" s="10"/>
      <c r="E100" s="10"/>
      <c r="F100" s="10"/>
      <c r="G100" s="10"/>
    </row>
    <row r="101" spans="1:7" ht="15.75">
      <c r="A101" s="12" t="s">
        <v>1</v>
      </c>
      <c r="B101" s="100" t="s">
        <v>58</v>
      </c>
      <c r="C101" s="12" t="s">
        <v>2</v>
      </c>
      <c r="D101" s="12" t="s">
        <v>3</v>
      </c>
      <c r="E101" s="13" t="s">
        <v>4</v>
      </c>
      <c r="F101" s="12" t="s">
        <v>5</v>
      </c>
      <c r="G101" s="48" t="s">
        <v>6</v>
      </c>
    </row>
    <row r="102" spans="1:7" ht="15.75">
      <c r="A102" s="15"/>
      <c r="B102" s="101" t="s">
        <v>59</v>
      </c>
      <c r="C102" s="15" t="s">
        <v>7</v>
      </c>
      <c r="D102" s="15"/>
      <c r="E102" s="16"/>
      <c r="F102" s="15"/>
      <c r="G102" s="49" t="s">
        <v>8</v>
      </c>
    </row>
    <row r="103" spans="1:7" ht="15.75">
      <c r="A103" s="67" t="s">
        <v>45</v>
      </c>
      <c r="B103" s="106">
        <v>1694.8</v>
      </c>
      <c r="C103" s="22">
        <v>5057.24</v>
      </c>
      <c r="D103" s="24">
        <v>387.87</v>
      </c>
      <c r="E103" s="55">
        <v>0</v>
      </c>
      <c r="F103" s="32">
        <v>0</v>
      </c>
      <c r="G103" s="66">
        <f>SUM(C103:F103)</f>
        <v>5445.11</v>
      </c>
    </row>
    <row r="104" spans="1:7" ht="15.75">
      <c r="A104" s="18" t="s">
        <v>46</v>
      </c>
      <c r="B104" s="105">
        <v>1979</v>
      </c>
      <c r="C104" s="24">
        <v>5810.38</v>
      </c>
      <c r="D104" s="38">
        <v>222.04</v>
      </c>
      <c r="E104" s="40">
        <v>0</v>
      </c>
      <c r="F104" s="40">
        <v>0</v>
      </c>
      <c r="G104" s="24">
        <f>SUM(C104:F104)</f>
        <v>6032.42</v>
      </c>
    </row>
    <row r="105" spans="1:7" ht="15.75">
      <c r="A105" s="33" t="s">
        <v>16</v>
      </c>
      <c r="B105" s="102">
        <f>SUM(B103:B104)</f>
        <v>3673.8</v>
      </c>
      <c r="C105" s="44">
        <f>SUM(C103:C104)</f>
        <v>10867.619999999999</v>
      </c>
      <c r="D105" s="35">
        <f>SUM(D103:D104)</f>
        <v>609.91</v>
      </c>
      <c r="E105" s="44">
        <f>SUM(E103:E104)</f>
        <v>0</v>
      </c>
      <c r="F105" s="60">
        <f>SUM(F103:F104)</f>
        <v>0</v>
      </c>
      <c r="G105" s="44">
        <f>SUM(C105:F105)</f>
        <v>11477.529999999999</v>
      </c>
    </row>
    <row r="106" spans="1:7" ht="15.75">
      <c r="A106" s="45"/>
      <c r="B106" s="45"/>
      <c r="C106" s="68"/>
      <c r="D106" s="68"/>
      <c r="E106" s="69"/>
      <c r="F106" s="69"/>
      <c r="G106" s="68"/>
    </row>
    <row r="107" spans="1:7" ht="16.5">
      <c r="A107" s="45"/>
      <c r="B107" s="45"/>
      <c r="C107" s="8" t="s">
        <v>47</v>
      </c>
      <c r="D107" s="68"/>
      <c r="E107" s="69"/>
      <c r="F107" s="69"/>
      <c r="G107" s="68"/>
    </row>
    <row r="108" spans="1:7" ht="15.75">
      <c r="A108" s="45"/>
      <c r="B108" s="45"/>
      <c r="C108" s="68"/>
      <c r="D108" s="68"/>
      <c r="E108" s="69"/>
      <c r="F108" s="69"/>
      <c r="G108" s="68"/>
    </row>
    <row r="109" spans="1:7" ht="15.75">
      <c r="A109" s="12" t="s">
        <v>1</v>
      </c>
      <c r="B109" s="100" t="s">
        <v>58</v>
      </c>
      <c r="C109" s="12" t="s">
        <v>2</v>
      </c>
      <c r="D109" s="12" t="s">
        <v>3</v>
      </c>
      <c r="E109" s="13" t="s">
        <v>4</v>
      </c>
      <c r="F109" s="12" t="s">
        <v>5</v>
      </c>
      <c r="G109" s="48" t="s">
        <v>6</v>
      </c>
    </row>
    <row r="110" spans="1:7" ht="15.75">
      <c r="A110" s="15"/>
      <c r="B110" s="101" t="s">
        <v>59</v>
      </c>
      <c r="C110" s="15" t="s">
        <v>7</v>
      </c>
      <c r="D110" s="15"/>
      <c r="E110" s="16"/>
      <c r="F110" s="15"/>
      <c r="G110" s="49" t="s">
        <v>8</v>
      </c>
    </row>
    <row r="111" spans="1:7" ht="15.75">
      <c r="A111" s="18" t="s">
        <v>48</v>
      </c>
      <c r="B111" s="105">
        <v>5630.5</v>
      </c>
      <c r="C111" s="38">
        <v>29994.46</v>
      </c>
      <c r="D111" s="70">
        <v>1553.12</v>
      </c>
      <c r="E111" s="87">
        <v>25603.79</v>
      </c>
      <c r="F111" s="94">
        <v>72593.9</v>
      </c>
      <c r="G111" s="71">
        <f>SUM(C111:F111)</f>
        <v>129745.26999999999</v>
      </c>
    </row>
    <row r="112" spans="1:7" ht="15.75">
      <c r="A112" s="33" t="s">
        <v>16</v>
      </c>
      <c r="B112" s="102">
        <v>5630.5</v>
      </c>
      <c r="C112" s="34">
        <f>SUM(C111)</f>
        <v>29994.46</v>
      </c>
      <c r="D112" s="35">
        <f>SUM(D111)</f>
        <v>1553.12</v>
      </c>
      <c r="E112" s="95">
        <v>25603.79</v>
      </c>
      <c r="F112" s="50">
        <v>72593.9</v>
      </c>
      <c r="G112" s="44">
        <f>SUM(C112:F112)</f>
        <v>129745.26999999999</v>
      </c>
    </row>
    <row r="113" spans="1:7" ht="15.75">
      <c r="A113" s="9"/>
      <c r="B113" s="9"/>
      <c r="C113" s="9"/>
      <c r="D113" s="9"/>
      <c r="E113" s="9"/>
      <c r="F113" s="9"/>
      <c r="G113" s="9"/>
    </row>
    <row r="114" spans="1:7" ht="15.75">
      <c r="A114" s="9"/>
      <c r="B114" s="9"/>
      <c r="C114" s="9"/>
      <c r="D114" s="9"/>
      <c r="E114" s="9"/>
      <c r="F114" s="9"/>
      <c r="G114" s="9"/>
    </row>
    <row r="115" spans="1:7" ht="15.75">
      <c r="A115" s="72" t="s">
        <v>49</v>
      </c>
      <c r="B115" s="72"/>
      <c r="C115" s="96">
        <f>C15+C28+C39+C51+C60+C74+C82+C95+C105+C112</f>
        <v>433581.87</v>
      </c>
      <c r="D115" s="9"/>
      <c r="E115" s="9"/>
      <c r="F115" s="9"/>
      <c r="G115" s="9"/>
    </row>
    <row r="116" spans="1:7" ht="15.75">
      <c r="A116" s="18" t="s">
        <v>3</v>
      </c>
      <c r="B116" s="18"/>
      <c r="C116" s="96">
        <f>D15+D28+D39+D51+D60+D74+D82+D95+D105+D112</f>
        <v>20182.94</v>
      </c>
      <c r="D116" s="9"/>
      <c r="E116" s="9"/>
      <c r="F116" s="9"/>
      <c r="G116" s="9"/>
    </row>
    <row r="117" spans="1:7" ht="15.75">
      <c r="A117" s="52" t="s">
        <v>50</v>
      </c>
      <c r="B117" s="52"/>
      <c r="C117" s="96">
        <f>E15+E28+E39+E51+E60+E74+E82+E95+E105+E112</f>
        <v>217194.96000000002</v>
      </c>
      <c r="D117" s="9"/>
      <c r="E117" s="9"/>
      <c r="F117" s="9"/>
      <c r="G117" s="9"/>
    </row>
    <row r="118" spans="1:7" ht="15.75">
      <c r="A118" s="18" t="s">
        <v>51</v>
      </c>
      <c r="B118" s="18"/>
      <c r="C118" s="96">
        <f>F15+F28+F39+F51+F60+F74+F82+F95+F105+F112</f>
        <v>441069.35</v>
      </c>
      <c r="D118" s="9"/>
      <c r="E118" s="9"/>
      <c r="F118" s="9"/>
      <c r="G118" s="9"/>
    </row>
    <row r="119" spans="1:7" ht="16.5">
      <c r="A119" s="73" t="s">
        <v>53</v>
      </c>
      <c r="B119" s="73"/>
      <c r="C119" s="97">
        <f>G15+G28+G39+G51+G60+G74+G82+G95+G105+G112</f>
        <v>1112029.1199999999</v>
      </c>
      <c r="D119" s="9"/>
      <c r="E119" s="9"/>
      <c r="F119" s="9"/>
      <c r="G119" s="9"/>
    </row>
    <row r="120" spans="1:7" ht="16.5">
      <c r="A120" s="74" t="s">
        <v>52</v>
      </c>
      <c r="B120" s="74"/>
      <c r="C120" s="98">
        <f>C119-C116</f>
        <v>1091846.18</v>
      </c>
      <c r="D120" s="9"/>
      <c r="E120" s="75"/>
      <c r="F120" s="75"/>
      <c r="G120" s="75"/>
    </row>
    <row r="121" spans="1:7" ht="15.75">
      <c r="A121" s="75"/>
      <c r="B121" s="75"/>
      <c r="C121" s="75"/>
      <c r="D121" s="9"/>
      <c r="E121" s="9"/>
      <c r="F121" s="109"/>
      <c r="G121" s="9"/>
    </row>
    <row r="122" spans="1:7" ht="15.75">
      <c r="A122" s="75"/>
      <c r="B122" s="75"/>
      <c r="C122" s="75"/>
      <c r="D122" s="75"/>
      <c r="E122" s="75"/>
      <c r="F122" s="75"/>
      <c r="G122" s="75"/>
    </row>
    <row r="123" spans="1:7" ht="15.75">
      <c r="A123" s="75"/>
      <c r="B123" s="75"/>
      <c r="C123" s="75"/>
      <c r="D123" s="75"/>
      <c r="E123" s="75"/>
      <c r="F123" s="75"/>
      <c r="G123" s="75"/>
    </row>
    <row r="124" spans="1:7" ht="16.5">
      <c r="A124" s="112" t="s">
        <v>60</v>
      </c>
      <c r="B124" s="111">
        <v>108436.4</v>
      </c>
      <c r="C124" s="75"/>
      <c r="D124" s="75"/>
      <c r="E124" s="75"/>
      <c r="F124" s="75"/>
      <c r="G124" s="75"/>
    </row>
    <row r="125" spans="1:7" ht="15.75">
      <c r="A125" s="75"/>
      <c r="B125" s="75"/>
      <c r="C125" s="75"/>
      <c r="D125" s="75"/>
      <c r="E125" s="75"/>
      <c r="F125" s="75"/>
      <c r="G125" s="75"/>
    </row>
    <row r="126" spans="1:7" ht="15.75">
      <c r="A126" s="75"/>
      <c r="B126" s="75"/>
      <c r="C126" s="75"/>
      <c r="D126" s="75"/>
      <c r="E126" s="75"/>
      <c r="F126" s="75"/>
      <c r="G126" s="75"/>
    </row>
    <row r="127" spans="1:7" ht="15.75">
      <c r="A127" s="75"/>
      <c r="B127" s="75"/>
      <c r="C127" s="75"/>
      <c r="D127" s="75"/>
      <c r="E127" s="75"/>
      <c r="F127" s="75"/>
      <c r="G127" s="7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</dc:creator>
  <cp:keywords/>
  <dc:description/>
  <cp:lastModifiedBy>ohmin</cp:lastModifiedBy>
  <cp:lastPrinted>2016-02-29T11:57:33Z</cp:lastPrinted>
  <dcterms:created xsi:type="dcterms:W3CDTF">2013-09-25T12:04:08Z</dcterms:created>
  <dcterms:modified xsi:type="dcterms:W3CDTF">2016-03-03T18:03:31Z</dcterms:modified>
  <cp:category/>
  <cp:version/>
  <cp:contentType/>
  <cp:contentStatus/>
</cp:coreProperties>
</file>